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4380" windowHeight="4410" activeTab="3"/>
  </bookViews>
  <sheets>
    <sheet name="ocak" sheetId="1" r:id="rId1"/>
    <sheet name="şubat" sheetId="2" r:id="rId2"/>
    <sheet name="mart" sheetId="3" r:id="rId3"/>
    <sheet name="nisan" sheetId="4" r:id="rId4"/>
  </sheets>
  <definedNames/>
  <calcPr fullCalcOnLoad="1"/>
</workbook>
</file>

<file path=xl/sharedStrings.xml><?xml version="1.0" encoding="utf-8"?>
<sst xmlns="http://schemas.openxmlformats.org/spreadsheetml/2006/main" count="100" uniqueCount="17">
  <si>
    <t>KOMPANZASYON HESABI</t>
  </si>
  <si>
    <t>AKTİF</t>
  </si>
  <si>
    <t xml:space="preserve">ENDÜKTİF </t>
  </si>
  <si>
    <t>TARİH</t>
  </si>
  <si>
    <t>KAPASİTİF</t>
  </si>
  <si>
    <t>okunan</t>
  </si>
  <si>
    <t>fark</t>
  </si>
  <si>
    <t>sıra no</t>
  </si>
  <si>
    <t>max</t>
  </si>
  <si>
    <t>fatura</t>
  </si>
  <si>
    <t>sınır aktif</t>
  </si>
  <si>
    <t>GÜN</t>
  </si>
  <si>
    <t>Fatura bed.(TL)</t>
  </si>
  <si>
    <t>h</t>
  </si>
  <si>
    <t>günlük oran</t>
  </si>
  <si>
    <t>toplam oran</t>
  </si>
  <si>
    <t>saat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</si>
</sst>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0.000"/>
    <numFmt numFmtId="166" formatCode="0.0000"/>
    <numFmt numFmtId="167" formatCode="00000"/>
    <numFmt numFmtId="168" formatCode="#,##0;[Red]#,##0"/>
    <numFmt numFmtId="169" formatCode="mmm/yyyy"/>
  </numFmts>
  <fonts count="8">
    <font>
      <sz val="10"/>
      <name val="Arial Tur"/>
      <family val="0"/>
    </font>
    <font>
      <b/>
      <sz val="12"/>
      <name val="Arial Tur"/>
      <family val="2"/>
    </font>
    <font>
      <b/>
      <sz val="10"/>
      <name val="Arial Tur"/>
      <family val="2"/>
    </font>
    <font>
      <sz val="12"/>
      <name val="Arial Tur"/>
      <family val="2"/>
    </font>
    <font>
      <sz val="5.25"/>
      <name val="Arial Tur"/>
      <family val="0"/>
    </font>
    <font>
      <sz val="8"/>
      <name val="Arial Tur"/>
      <family val="2"/>
    </font>
    <font>
      <sz val="5.5"/>
      <name val="Arial Tur"/>
      <family val="0"/>
    </font>
    <font>
      <b/>
      <sz val="12"/>
      <color indexed="8"/>
      <name val="Arial Tur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2" fontId="0" fillId="0" borderId="5" xfId="0" applyNumberFormat="1" applyFon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6" xfId="0" applyNumberFormat="1" applyFont="1" applyFill="1" applyBorder="1" applyAlignment="1" applyProtection="1">
      <alignment horizontal="right"/>
      <protection locked="0"/>
    </xf>
    <xf numFmtId="2" fontId="0" fillId="0" borderId="7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0" xfId="0" applyNumberFormat="1" applyFont="1" applyAlignment="1">
      <alignment/>
    </xf>
    <xf numFmtId="2" fontId="0" fillId="0" borderId="9" xfId="0" applyNumberFormat="1" applyFont="1" applyBorder="1" applyAlignment="1">
      <alignment/>
    </xf>
    <xf numFmtId="2" fontId="2" fillId="0" borderId="6" xfId="0" applyNumberFormat="1" applyFont="1" applyFill="1" applyBorder="1" applyAlignment="1" applyProtection="1">
      <alignment horizontal="left"/>
      <protection locked="0"/>
    </xf>
    <xf numFmtId="2" fontId="0" fillId="0" borderId="6" xfId="0" applyNumberFormat="1" applyBorder="1" applyAlignment="1">
      <alignment horizontal="right"/>
    </xf>
    <xf numFmtId="0" fontId="0" fillId="0" borderId="10" xfId="0" applyBorder="1" applyAlignment="1">
      <alignment/>
    </xf>
    <xf numFmtId="4" fontId="0" fillId="0" borderId="0" xfId="0" applyNumberFormat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11" xfId="0" applyBorder="1" applyAlignment="1">
      <alignment/>
    </xf>
    <xf numFmtId="2" fontId="0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1" fillId="0" borderId="6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2" borderId="5" xfId="0" applyNumberForma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left"/>
    </xf>
    <xf numFmtId="2" fontId="1" fillId="3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3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3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2" fontId="3" fillId="3" borderId="0" xfId="0" applyNumberFormat="1" applyFont="1" applyFill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/>
    </xf>
    <xf numFmtId="2" fontId="3" fillId="3" borderId="0" xfId="0" applyNumberFormat="1" applyFont="1" applyFill="1" applyAlignment="1">
      <alignment horizontal="center"/>
    </xf>
    <xf numFmtId="4" fontId="0" fillId="3" borderId="0" xfId="0" applyNumberFormat="1" applyFill="1" applyAlignment="1">
      <alignment horizontal="right"/>
    </xf>
    <xf numFmtId="0" fontId="0" fillId="3" borderId="0" xfId="0" applyFill="1" applyAlignment="1">
      <alignment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4" fontId="2" fillId="3" borderId="6" xfId="0" applyNumberFormat="1" applyFont="1" applyFill="1" applyBorder="1" applyAlignment="1">
      <alignment horizontal="right"/>
    </xf>
    <xf numFmtId="2" fontId="0" fillId="3" borderId="13" xfId="0" applyNumberFormat="1" applyFont="1" applyFill="1" applyBorder="1" applyAlignment="1">
      <alignment horizontal="right"/>
    </xf>
    <xf numFmtId="2" fontId="3" fillId="3" borderId="13" xfId="0" applyNumberFormat="1" applyFont="1" applyFill="1" applyBorder="1" applyAlignment="1">
      <alignment horizontal="right"/>
    </xf>
    <xf numFmtId="2" fontId="0" fillId="3" borderId="13" xfId="0" applyNumberFormat="1" applyFill="1" applyBorder="1" applyAlignment="1">
      <alignment horizontal="right"/>
    </xf>
    <xf numFmtId="2" fontId="3" fillId="3" borderId="13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Border="1" applyAlignment="1">
      <alignment/>
    </xf>
    <xf numFmtId="1" fontId="0" fillId="3" borderId="0" xfId="0" applyNumberFormat="1" applyFill="1" applyAlignment="1">
      <alignment/>
    </xf>
    <xf numFmtId="1" fontId="0" fillId="3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3" borderId="13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1" fontId="2" fillId="0" borderId="17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7" fillId="4" borderId="20" xfId="0" applyNumberFormat="1" applyFont="1" applyFill="1" applyBorder="1" applyAlignment="1">
      <alignment/>
    </xf>
    <xf numFmtId="2" fontId="7" fillId="4" borderId="21" xfId="0" applyNumberFormat="1" applyFont="1" applyFill="1" applyBorder="1" applyAlignment="1">
      <alignment/>
    </xf>
    <xf numFmtId="2" fontId="7" fillId="4" borderId="10" xfId="0" applyNumberFormat="1" applyFont="1" applyFill="1" applyBorder="1" applyAlignment="1">
      <alignment/>
    </xf>
    <xf numFmtId="2" fontId="7" fillId="4" borderId="5" xfId="0" applyNumberFormat="1" applyFont="1" applyFill="1" applyBorder="1" applyAlignment="1">
      <alignment/>
    </xf>
    <xf numFmtId="2" fontId="7" fillId="4" borderId="22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2" fontId="1" fillId="4" borderId="21" xfId="0" applyNumberFormat="1" applyFont="1" applyFill="1" applyBorder="1" applyAlignment="1">
      <alignment/>
    </xf>
    <xf numFmtId="2" fontId="1" fillId="4" borderId="10" xfId="0" applyNumberFormat="1" applyFont="1" applyFill="1" applyBorder="1" applyAlignment="1">
      <alignment/>
    </xf>
    <xf numFmtId="2" fontId="1" fillId="4" borderId="11" xfId="0" applyNumberFormat="1" applyFont="1" applyFill="1" applyBorder="1" applyAlignment="1">
      <alignment/>
    </xf>
    <xf numFmtId="2" fontId="0" fillId="2" borderId="8" xfId="0" applyNumberForma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4" fontId="0" fillId="2" borderId="13" xfId="0" applyNumberFormat="1" applyFill="1" applyBorder="1" applyAlignment="1">
      <alignment horizontal="right"/>
    </xf>
    <xf numFmtId="3" fontId="0" fillId="3" borderId="0" xfId="0" applyNumberFormat="1" applyFill="1" applyAlignment="1">
      <alignment/>
    </xf>
    <xf numFmtId="3" fontId="0" fillId="3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5" borderId="23" xfId="0" applyNumberForma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0" fillId="5" borderId="20" xfId="0" applyNumberFormat="1" applyFill="1" applyBorder="1" applyAlignment="1">
      <alignment/>
    </xf>
    <xf numFmtId="3" fontId="0" fillId="5" borderId="20" xfId="0" applyNumberFormat="1" applyFill="1" applyBorder="1" applyAlignment="1">
      <alignment horizontal="right"/>
    </xf>
    <xf numFmtId="3" fontId="0" fillId="5" borderId="22" xfId="0" applyNumberFormat="1" applyFill="1" applyBorder="1" applyAlignment="1">
      <alignment horizontal="right"/>
    </xf>
    <xf numFmtId="1" fontId="0" fillId="0" borderId="24" xfId="0" applyNumberFormat="1" applyBorder="1" applyAlignment="1">
      <alignment horizontal="center"/>
    </xf>
    <xf numFmtId="16" fontId="0" fillId="0" borderId="25" xfId="0" applyNumberFormat="1" applyBorder="1" applyAlignment="1">
      <alignment horizontal="left"/>
    </xf>
    <xf numFmtId="0" fontId="0" fillId="0" borderId="26" xfId="0" applyBorder="1" applyAlignment="1">
      <alignment horizontal="left"/>
    </xf>
    <xf numFmtId="2" fontId="7" fillId="4" borderId="23" xfId="0" applyNumberFormat="1" applyFont="1" applyFill="1" applyBorder="1" applyAlignment="1">
      <alignment horizontal="center"/>
    </xf>
    <xf numFmtId="2" fontId="7" fillId="4" borderId="27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0" fillId="0" borderId="28" xfId="0" applyNumberFormat="1" applyBorder="1" applyAlignment="1">
      <alignment horizontal="center"/>
    </xf>
    <xf numFmtId="2" fontId="1" fillId="4" borderId="27" xfId="0" applyNumberFormat="1" applyFont="1" applyFill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164" fontId="0" fillId="5" borderId="23" xfId="0" applyNumberFormat="1" applyFill="1" applyBorder="1" applyAlignment="1">
      <alignment horizontal="center"/>
    </xf>
    <xf numFmtId="0" fontId="0" fillId="0" borderId="27" xfId="0" applyBorder="1" applyAlignment="1">
      <alignment horizontal="left"/>
    </xf>
    <xf numFmtId="2" fontId="1" fillId="3" borderId="0" xfId="0" applyNumberFormat="1" applyFont="1" applyFill="1" applyBorder="1" applyAlignment="1">
      <alignment horizontal="left"/>
    </xf>
    <xf numFmtId="2" fontId="2" fillId="0" borderId="3" xfId="0" applyNumberFormat="1" applyFont="1" applyFill="1" applyBorder="1" applyAlignment="1" applyProtection="1">
      <alignment horizontal="left"/>
      <protection locked="0"/>
    </xf>
    <xf numFmtId="2" fontId="2" fillId="0" borderId="3" xfId="0" applyNumberFormat="1" applyFont="1" applyBorder="1" applyAlignment="1">
      <alignment horizontal="right"/>
    </xf>
    <xf numFmtId="4" fontId="0" fillId="0" borderId="26" xfId="0" applyNumberFormat="1" applyBorder="1" applyAlignment="1">
      <alignment horizontal="center" vertical="center" wrapText="1"/>
    </xf>
    <xf numFmtId="4" fontId="0" fillId="2" borderId="28" xfId="0" applyNumberForma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3" borderId="13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ocak!$I$8:$I$19</c:f>
              <c:numCache/>
            </c:numRef>
          </c:val>
          <c:smooth val="0"/>
        </c:ser>
        <c:marker val="1"/>
        <c:axId val="34302461"/>
        <c:axId val="9083222"/>
      </c:lineChart>
      <c:catAx>
        <c:axId val="3430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9083222"/>
        <c:crossesAt val="0.33"/>
        <c:auto val="1"/>
        <c:lblOffset val="100"/>
        <c:noMultiLvlLbl val="0"/>
      </c:catAx>
      <c:valAx>
        <c:axId val="908322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430246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515"/>
          <c:w val="0.66625"/>
          <c:h val="0.91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ocak!$O$7:$O$24</c:f>
              <c:numCache/>
            </c:numRef>
          </c:val>
          <c:smooth val="0"/>
        </c:ser>
        <c:marker val="1"/>
        <c:axId val="47981607"/>
        <c:axId val="50597040"/>
      </c:lineChart>
      <c:catAx>
        <c:axId val="47981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0597040"/>
        <c:crossesAt val="0.2"/>
        <c:auto val="1"/>
        <c:lblOffset val="100"/>
        <c:noMultiLvlLbl val="0"/>
      </c:catAx>
      <c:valAx>
        <c:axId val="5059704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7981607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4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şubat!$I$8:$I$19</c:f>
              <c:numCache/>
            </c:numRef>
          </c:val>
          <c:smooth val="0"/>
        </c:ser>
        <c:marker val="1"/>
        <c:axId val="65458993"/>
        <c:axId val="40175082"/>
      </c:lineChart>
      <c:catAx>
        <c:axId val="6545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40175082"/>
        <c:crossesAt val="0.33"/>
        <c:auto val="1"/>
        <c:lblOffset val="100"/>
        <c:noMultiLvlLbl val="0"/>
      </c:catAx>
      <c:valAx>
        <c:axId val="4017508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65458993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515"/>
          <c:w val="0.66625"/>
          <c:h val="0.91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şubat!$O$7:$O$24</c:f>
              <c:numCache/>
            </c:numRef>
          </c:val>
          <c:smooth val="0"/>
        </c:ser>
        <c:marker val="1"/>
        <c:axId val="8278299"/>
        <c:axId val="2100996"/>
      </c:lineChart>
      <c:catAx>
        <c:axId val="8278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100996"/>
        <c:crossesAt val="0.2"/>
        <c:auto val="1"/>
        <c:lblOffset val="100"/>
        <c:noMultiLvlLbl val="0"/>
      </c:catAx>
      <c:valAx>
        <c:axId val="210099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8278299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4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mart!$I$8:$I$19</c:f>
              <c:numCache>
                <c:ptCount val="12"/>
                <c:pt idx="0">
                  <c:v>0.13108108108107863</c:v>
                </c:pt>
                <c:pt idx="1">
                  <c:v>0.14099378881987465</c:v>
                </c:pt>
                <c:pt idx="2">
                  <c:v>0.14235294117646952</c:v>
                </c:pt>
                <c:pt idx="3">
                  <c:v>0.14308510638297678</c:v>
                </c:pt>
                <c:pt idx="4">
                  <c:v>0.15349999999999908</c:v>
                </c:pt>
                <c:pt idx="5">
                  <c:v>0.16132075471698026</c:v>
                </c:pt>
                <c:pt idx="6">
                  <c:v>0.16891891891891891</c:v>
                </c:pt>
                <c:pt idx="7">
                  <c:v>0.17532467532467533</c:v>
                </c:pt>
                <c:pt idx="8">
                  <c:v>0.18024691358024766</c:v>
                </c:pt>
                <c:pt idx="9">
                  <c:v>0.18358778625954336</c:v>
                </c:pt>
                <c:pt idx="10">
                  <c:v>0.19080882352941042</c:v>
                </c:pt>
                <c:pt idx="11">
                  <c:v>0.19081272084805653</c:v>
                </c:pt>
              </c:numCache>
            </c:numRef>
          </c:val>
          <c:smooth val="0"/>
        </c:ser>
        <c:marker val="1"/>
        <c:axId val="52647909"/>
        <c:axId val="48140798"/>
      </c:lineChart>
      <c:catAx>
        <c:axId val="5264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48140798"/>
        <c:crossesAt val="0.33"/>
        <c:auto val="1"/>
        <c:lblOffset val="100"/>
        <c:noMultiLvlLbl val="0"/>
      </c:catAx>
      <c:valAx>
        <c:axId val="48140798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264790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515"/>
          <c:w val="0.66625"/>
          <c:h val="0.91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mart!$O$7:$O$24</c:f>
              <c:numCache>
                <c:ptCount val="18"/>
                <c:pt idx="0">
                  <c:v>0.5216296296296298</c:v>
                </c:pt>
                <c:pt idx="1">
                  <c:v>0.47837837837837843</c:v>
                </c:pt>
                <c:pt idx="2">
                  <c:v>0.43975155279503114</c:v>
                </c:pt>
                <c:pt idx="3">
                  <c:v>0.4182352941176472</c:v>
                </c:pt>
                <c:pt idx="4">
                  <c:v>0.37978723404255305</c:v>
                </c:pt>
                <c:pt idx="5">
                  <c:v>0.3569999999999999</c:v>
                </c:pt>
                <c:pt idx="6">
                  <c:v>0.33679245283018855</c:v>
                </c:pt>
                <c:pt idx="7">
                  <c:v>0.3216216216216215</c:v>
                </c:pt>
                <c:pt idx="8">
                  <c:v>0.30909090909090897</c:v>
                </c:pt>
                <c:pt idx="9">
                  <c:v>0.29382716049382707</c:v>
                </c:pt>
                <c:pt idx="10">
                  <c:v>0.27251908396946556</c:v>
                </c:pt>
                <c:pt idx="11">
                  <c:v>0.2624999999999999</c:v>
                </c:pt>
                <c:pt idx="12">
                  <c:v>0.25265017667844525</c:v>
                </c:pt>
                <c:pt idx="13">
                  <c:v>0.2440273037542662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59670927"/>
        <c:axId val="45799640"/>
      </c:lineChart>
      <c:catAx>
        <c:axId val="5967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5799640"/>
        <c:crossesAt val="0.2"/>
        <c:auto val="1"/>
        <c:lblOffset val="100"/>
        <c:noMultiLvlLbl val="0"/>
      </c:catAx>
      <c:valAx>
        <c:axId val="4579964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9670927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4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nisan!$I$8:$I$19</c:f>
              <c:numCache/>
            </c:numRef>
          </c:val>
          <c:smooth val="0"/>
        </c:ser>
        <c:marker val="1"/>
        <c:axId val="60442649"/>
        <c:axId val="22678930"/>
      </c:lineChart>
      <c:catAx>
        <c:axId val="6044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2678930"/>
        <c:crossesAt val="0.33"/>
        <c:auto val="1"/>
        <c:lblOffset val="100"/>
        <c:noMultiLvlLbl val="0"/>
      </c:catAx>
      <c:valAx>
        <c:axId val="2267893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6044264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515"/>
          <c:w val="0.66625"/>
          <c:h val="0.91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nisan!$O$7:$O$24</c:f>
              <c:numCache/>
            </c:numRef>
          </c:val>
          <c:smooth val="0"/>
        </c:ser>
        <c:marker val="1"/>
        <c:axId val="17630595"/>
        <c:axId val="65419820"/>
      </c:lineChart>
      <c:catAx>
        <c:axId val="176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5419820"/>
        <c:crossesAt val="0.2"/>
        <c:auto val="1"/>
        <c:lblOffset val="100"/>
        <c:noMultiLvlLbl val="0"/>
      </c:catAx>
      <c:valAx>
        <c:axId val="6541982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7630595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4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2</xdr:row>
      <xdr:rowOff>19050</xdr:rowOff>
    </xdr:from>
    <xdr:to>
      <xdr:col>24</xdr:col>
      <xdr:colOff>657225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1753850" y="428625"/>
        <a:ext cx="33242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95250</xdr:colOff>
      <xdr:row>14</xdr:row>
      <xdr:rowOff>114300</xdr:rowOff>
    </xdr:from>
    <xdr:to>
      <xdr:col>24</xdr:col>
      <xdr:colOff>676275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11791950" y="3076575"/>
        <a:ext cx="33051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2</xdr:row>
      <xdr:rowOff>19050</xdr:rowOff>
    </xdr:from>
    <xdr:to>
      <xdr:col>24</xdr:col>
      <xdr:colOff>657225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1753850" y="428625"/>
        <a:ext cx="33242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95250</xdr:colOff>
      <xdr:row>14</xdr:row>
      <xdr:rowOff>114300</xdr:rowOff>
    </xdr:from>
    <xdr:to>
      <xdr:col>24</xdr:col>
      <xdr:colOff>676275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11791950" y="3076575"/>
        <a:ext cx="33051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2</xdr:row>
      <xdr:rowOff>19050</xdr:rowOff>
    </xdr:from>
    <xdr:to>
      <xdr:col>24</xdr:col>
      <xdr:colOff>657225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1753850" y="428625"/>
        <a:ext cx="33242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95250</xdr:colOff>
      <xdr:row>14</xdr:row>
      <xdr:rowOff>114300</xdr:rowOff>
    </xdr:from>
    <xdr:to>
      <xdr:col>24</xdr:col>
      <xdr:colOff>676275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11791950" y="3076575"/>
        <a:ext cx="33051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2</xdr:row>
      <xdr:rowOff>19050</xdr:rowOff>
    </xdr:from>
    <xdr:to>
      <xdr:col>24</xdr:col>
      <xdr:colOff>657225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1753850" y="428625"/>
        <a:ext cx="33242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95250</xdr:colOff>
      <xdr:row>14</xdr:row>
      <xdr:rowOff>114300</xdr:rowOff>
    </xdr:from>
    <xdr:to>
      <xdr:col>24</xdr:col>
      <xdr:colOff>676275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11791950" y="3076575"/>
        <a:ext cx="33051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8"/>
  <dimension ref="A1:X91"/>
  <sheetViews>
    <sheetView workbookViewId="0" topLeftCell="A1">
      <selection activeCell="N7" sqref="N7:O34"/>
    </sheetView>
  </sheetViews>
  <sheetFormatPr defaultColWidth="9.00390625" defaultRowHeight="12.75"/>
  <cols>
    <col min="1" max="1" width="8.375" style="1" customWidth="1"/>
    <col min="2" max="2" width="10.625" style="2" customWidth="1"/>
    <col min="3" max="3" width="15.375" style="4" customWidth="1"/>
    <col min="4" max="4" width="14.125" style="4" customWidth="1"/>
    <col min="5" max="5" width="8.875" style="16" hidden="1" customWidth="1"/>
    <col min="6" max="6" width="14.50390625" style="29" customWidth="1"/>
    <col min="7" max="7" width="10.125" style="12" hidden="1" customWidth="1"/>
    <col min="8" max="8" width="8.50390625" style="12" customWidth="1"/>
    <col min="9" max="9" width="8.125" style="42" customWidth="1"/>
    <col min="10" max="10" width="9.50390625" style="5" hidden="1" customWidth="1"/>
    <col min="11" max="11" width="12.375" style="4" customWidth="1"/>
    <col min="12" max="12" width="9.375" style="12" hidden="1" customWidth="1"/>
    <col min="13" max="13" width="13.875" style="34" customWidth="1"/>
    <col min="14" max="14" width="8.50390625" style="21" customWidth="1"/>
    <col min="15" max="15" width="7.50390625" style="44" customWidth="1"/>
    <col min="16" max="16" width="9.50390625" style="5" hidden="1" customWidth="1"/>
    <col min="17" max="17" width="6.50390625" style="73" customWidth="1"/>
    <col min="18" max="18" width="5.625" style="73" customWidth="1"/>
    <col min="19" max="20" width="19.50390625" style="97" hidden="1" customWidth="1"/>
    <col min="21" max="21" width="19.50390625" style="97" customWidth="1"/>
    <col min="23" max="23" width="13.625" style="0" customWidth="1"/>
    <col min="24" max="24" width="13.125" style="0" bestFit="1" customWidth="1"/>
  </cols>
  <sheetData>
    <row r="1" spans="3:24" ht="15.75">
      <c r="C1" s="4" t="s">
        <v>0</v>
      </c>
      <c r="G1" s="56"/>
      <c r="H1" s="57"/>
      <c r="I1" s="57"/>
      <c r="J1" s="58"/>
      <c r="K1" s="54"/>
      <c r="L1" s="57"/>
      <c r="M1" s="59"/>
      <c r="N1" s="60"/>
      <c r="O1" s="60"/>
      <c r="P1" s="58"/>
      <c r="Q1" s="71"/>
      <c r="R1" s="71"/>
      <c r="S1" s="95"/>
      <c r="T1" s="95"/>
      <c r="U1" s="95"/>
      <c r="V1" s="61"/>
      <c r="W1" s="61"/>
      <c r="X1" s="61"/>
    </row>
    <row r="2" spans="7:24" ht="16.5" thickBot="1">
      <c r="G2" s="57"/>
      <c r="H2" s="57"/>
      <c r="I2" s="57"/>
      <c r="J2" s="58"/>
      <c r="K2" s="54"/>
      <c r="L2" s="57"/>
      <c r="M2" s="59"/>
      <c r="N2" s="60"/>
      <c r="O2" s="60"/>
      <c r="P2" s="58"/>
      <c r="Q2" s="71"/>
      <c r="R2" s="71"/>
      <c r="S2" s="95"/>
      <c r="T2" s="95"/>
      <c r="U2" s="95"/>
      <c r="V2" s="61"/>
      <c r="W2" s="61"/>
      <c r="X2" s="61"/>
    </row>
    <row r="3" spans="1:21" ht="16.5" thickBot="1">
      <c r="A3" s="7"/>
      <c r="B3" s="9" t="s">
        <v>3</v>
      </c>
      <c r="C3" s="8" t="s">
        <v>1</v>
      </c>
      <c r="D3" s="117" t="s">
        <v>2</v>
      </c>
      <c r="E3" s="18"/>
      <c r="F3" s="30"/>
      <c r="G3" s="13"/>
      <c r="H3" s="13"/>
      <c r="I3" s="62"/>
      <c r="J3" s="69"/>
      <c r="K3" s="118" t="s">
        <v>4</v>
      </c>
      <c r="L3" s="19"/>
      <c r="M3" s="35"/>
      <c r="N3" s="22"/>
      <c r="O3" s="63"/>
      <c r="P3" s="81"/>
      <c r="Q3" s="78"/>
      <c r="R3" s="78"/>
      <c r="S3" s="99" t="s">
        <v>12</v>
      </c>
      <c r="T3" s="99" t="s">
        <v>12</v>
      </c>
      <c r="U3" s="99" t="s">
        <v>12</v>
      </c>
    </row>
    <row r="4" spans="1:21" ht="26.25" thickBot="1">
      <c r="A4" s="115" t="s">
        <v>7</v>
      </c>
      <c r="B4" s="105"/>
      <c r="C4" s="106" t="s">
        <v>5</v>
      </c>
      <c r="D4" s="107" t="s">
        <v>5</v>
      </c>
      <c r="E4" s="108" t="s">
        <v>8</v>
      </c>
      <c r="F4" s="109"/>
      <c r="G4" s="110" t="s">
        <v>10</v>
      </c>
      <c r="H4" s="119" t="s">
        <v>14</v>
      </c>
      <c r="I4" s="120" t="s">
        <v>15</v>
      </c>
      <c r="J4" s="111" t="s">
        <v>6</v>
      </c>
      <c r="K4" s="112" t="s">
        <v>5</v>
      </c>
      <c r="L4" s="110" t="s">
        <v>8</v>
      </c>
      <c r="M4" s="113"/>
      <c r="N4" s="119" t="s">
        <v>14</v>
      </c>
      <c r="O4" s="120" t="s">
        <v>15</v>
      </c>
      <c r="P4" s="111" t="s">
        <v>6</v>
      </c>
      <c r="Q4" s="82" t="s">
        <v>11</v>
      </c>
      <c r="R4" s="103" t="s">
        <v>16</v>
      </c>
      <c r="S4" s="98">
        <f>U4</f>
        <v>136106</v>
      </c>
      <c r="T4" s="98">
        <f>U4</f>
        <v>136106</v>
      </c>
      <c r="U4" s="114">
        <v>136106</v>
      </c>
    </row>
    <row r="5" spans="1:21" ht="16.5" thickTop="1">
      <c r="A5" s="20" t="s">
        <v>9</v>
      </c>
      <c r="B5" s="3">
        <v>37250</v>
      </c>
      <c r="C5" s="83">
        <v>21700</v>
      </c>
      <c r="D5" s="84">
        <v>5894</v>
      </c>
      <c r="E5" s="17"/>
      <c r="F5" s="31"/>
      <c r="G5" s="14"/>
      <c r="H5" s="15"/>
      <c r="I5" s="92"/>
      <c r="J5" s="74"/>
      <c r="K5" s="89">
        <v>314</v>
      </c>
      <c r="L5" s="15"/>
      <c r="M5" s="36"/>
      <c r="N5" s="23"/>
      <c r="O5" s="93"/>
      <c r="P5" s="74"/>
      <c r="Q5" s="70"/>
      <c r="R5" s="70"/>
      <c r="S5" s="100"/>
      <c r="T5" s="100"/>
      <c r="U5" s="100"/>
    </row>
    <row r="6" spans="1:21" ht="15.75">
      <c r="A6" s="20"/>
      <c r="B6" s="3"/>
      <c r="C6" s="83"/>
      <c r="D6" s="85"/>
      <c r="E6" s="10"/>
      <c r="F6" s="32"/>
      <c r="G6" s="28"/>
      <c r="H6" s="28"/>
      <c r="I6" s="43"/>
      <c r="J6" s="75"/>
      <c r="K6" s="90"/>
      <c r="L6" s="11"/>
      <c r="M6" s="37"/>
      <c r="N6" s="24"/>
      <c r="O6" s="94"/>
      <c r="P6" s="75"/>
      <c r="Q6" s="70"/>
      <c r="R6" s="70"/>
      <c r="S6" s="101"/>
      <c r="T6" s="101"/>
      <c r="U6" s="101"/>
    </row>
    <row r="7" spans="1:21" ht="15.75">
      <c r="A7" s="20"/>
      <c r="B7" s="3">
        <v>37272</v>
      </c>
      <c r="C7" s="83">
        <v>21835</v>
      </c>
      <c r="D7" s="85">
        <v>5911.55</v>
      </c>
      <c r="E7" s="10">
        <f>IF(NOT(C7=0),SUM(((C7-C5)*0.33)+D5),"0,00")</f>
        <v>5938.55</v>
      </c>
      <c r="F7" s="32" t="str">
        <f>IF(NOT(C7=0),IF(J7&lt;0,"NORMAL","CEZADA"),"0,00")</f>
        <v>NORMAL</v>
      </c>
      <c r="G7" s="28">
        <f>IF(NOT(C7=0),SUM(((D7-D5)/0.33)+C5),"0,00")</f>
        <v>21753.18181818182</v>
      </c>
      <c r="H7" s="121">
        <f>IF(NOT(C7=0),SUM((D7-D5)/(C7-C5)),"0,00")</f>
        <v>0.13000000000000134</v>
      </c>
      <c r="I7" s="122">
        <f>IF(NOT(C7=0),SUM((D7-D5)/(C7-C5)),"0,00")</f>
        <v>0.13000000000000134</v>
      </c>
      <c r="J7" s="75">
        <f aca="true" t="shared" si="0" ref="J7:J34">SUM(D7-E7)</f>
        <v>-27</v>
      </c>
      <c r="K7" s="90">
        <v>384.42</v>
      </c>
      <c r="L7" s="11">
        <f>IF(NOT(C7=0),SUM(((C7-C5)*0.2)+K5),"0,00")</f>
        <v>341</v>
      </c>
      <c r="M7" s="37" t="str">
        <f aca="true" t="shared" si="1" ref="M7:M34">IF(NOT(C7=0),IF(P7&lt;0,"NORMAL","CEZADA"),"0,00")</f>
        <v>CEZADA</v>
      </c>
      <c r="N7" s="127">
        <f>IF(NOT(C7=0),SUM((K7-K5)/(C7-C5)),"0,00")</f>
        <v>0.5216296296296298</v>
      </c>
      <c r="O7" s="128">
        <f>IF(NOT(C7=0),SUM((K7-K5)/(C7-C5)),"0,00")</f>
        <v>0.5216296296296298</v>
      </c>
      <c r="P7" s="75">
        <f aca="true" t="shared" si="2" ref="P7:P34">SUM(K7-L7)</f>
        <v>43.420000000000016</v>
      </c>
      <c r="Q7" s="70"/>
      <c r="R7" s="70"/>
      <c r="S7" s="101" t="str">
        <f>IF(R7="H",IF(I7&gt;0.33,SUM((C7-C5)*120*S4*0.9*1.5),IF(O7&gt;0.2,SUM((C7-C5)*120*S4*0.9*1.5),SUM((C7-C5)*120*S4))),"0,00")</f>
        <v>0,00</v>
      </c>
      <c r="T7" s="101" t="str">
        <f>IF(S7="0,00",S7,(S7*1.04*1.05+4000000)*1.18)</f>
        <v>0,00</v>
      </c>
      <c r="U7" s="101">
        <f>IF((T7-1000*INT(T7/1000))&gt;500,(1000*INT(T7/1000))+1000,1000*INT(T7/1000))</f>
        <v>0</v>
      </c>
    </row>
    <row r="8" spans="1:21" ht="15.75">
      <c r="A8" s="20"/>
      <c r="B8" s="3">
        <v>37273</v>
      </c>
      <c r="C8" s="83">
        <v>21848</v>
      </c>
      <c r="D8" s="85">
        <v>5913.4</v>
      </c>
      <c r="E8" s="10">
        <f>IF(NOT(C8=0),SUM(((C8-C5)*0.33)+D5),"0,00")</f>
        <v>5942.84</v>
      </c>
      <c r="F8" s="32" t="str">
        <f aca="true" t="shared" si="3" ref="F8:F34">IF(NOT(C8=0),IF(J8&lt;0,"NORMAL","CEZADA"),"0,00")</f>
        <v>NORMAL</v>
      </c>
      <c r="G8" s="28">
        <f>IF(NOT(C8=0),SUM(((D8-D5)/0.33)+C5),"0,00")</f>
        <v>21758.787878787876</v>
      </c>
      <c r="H8" s="121">
        <f aca="true" t="shared" si="4" ref="H8:H34">IF(NOT(C8=0),SUM((D8-D7)/(C8-C7)),"0,00")</f>
        <v>0.14230769230765034</v>
      </c>
      <c r="I8" s="122">
        <f>IF(NOT(C8=0),SUM((D8-D5)/(C8-C5)),"0,00")</f>
        <v>0.13108108108107863</v>
      </c>
      <c r="J8" s="75">
        <f t="shared" si="0"/>
        <v>-29.44000000000051</v>
      </c>
      <c r="K8" s="90">
        <v>384.8</v>
      </c>
      <c r="L8" s="11">
        <f>IF(NOT(C8=0),SUM(((C8-C5)*0.2)+K5),"0,00")</f>
        <v>343.6</v>
      </c>
      <c r="M8" s="37" t="str">
        <f t="shared" si="1"/>
        <v>CEZADA</v>
      </c>
      <c r="N8" s="127">
        <f aca="true" t="shared" si="5" ref="N8:N34">IF(NOT(C8=0),SUM((K8-K7)/(C8-C7)),"0,00")</f>
        <v>0.02923076923076888</v>
      </c>
      <c r="O8" s="128">
        <f>IF(NOT(C8=0),SUM((K8-K5)/(C8-C5)),"0,00")</f>
        <v>0.47837837837837843</v>
      </c>
      <c r="P8" s="75">
        <f t="shared" si="2"/>
        <v>41.19999999999999</v>
      </c>
      <c r="Q8" s="79">
        <f>IF(NOT(K8=0),IF(P8/(P7-P8)&lt;0,"YOK",P8/(P7-P8)),"0,00")</f>
        <v>18.558558558558325</v>
      </c>
      <c r="R8" s="79"/>
      <c r="S8" s="101" t="str">
        <f>IF(R8="H",IF(I8&gt;0.33,SUM((C8-C5)*120*S4*0.9*1.5),IF(O8&gt;0.2,SUM((C8-C5)*120*S4*0.9*1.5),SUM((C8-C5)*120*S4))),"0,00")</f>
        <v>0,00</v>
      </c>
      <c r="T8" s="101" t="str">
        <f aca="true" t="shared" si="6" ref="T8:T34">IF(S8="0,00",S8,(S8*1.04*1.05+4000000)*1.18)</f>
        <v>0,00</v>
      </c>
      <c r="U8" s="101">
        <f aca="true" t="shared" si="7" ref="U8:U34">IF((T8-1000*INT(T8/1000))&gt;500,(1000*INT(T8/1000))+1000,1000*INT(T8/1000))</f>
        <v>0</v>
      </c>
    </row>
    <row r="9" spans="1:21" ht="15.75">
      <c r="A9" s="20"/>
      <c r="B9" s="3">
        <v>37274</v>
      </c>
      <c r="C9" s="83">
        <v>21861</v>
      </c>
      <c r="D9" s="85">
        <v>5916.7</v>
      </c>
      <c r="E9" s="10">
        <f>IF(NOT(C9=0),SUM(((C9-C5)*0.33)+D5),"0,00")</f>
        <v>5947.13</v>
      </c>
      <c r="F9" s="32" t="str">
        <f t="shared" si="3"/>
        <v>NORMAL</v>
      </c>
      <c r="G9" s="28">
        <f>IF(NOT(C9=0),SUM(((D9-D5)/0.33)+C5),"0,00")</f>
        <v>21768.78787878788</v>
      </c>
      <c r="H9" s="121">
        <f t="shared" si="4"/>
        <v>0.2538461538461678</v>
      </c>
      <c r="I9" s="122">
        <f>IF(NOT(C9=0),SUM((D9-D5)/(C9-C5)),"0,00")</f>
        <v>0.14099378881987465</v>
      </c>
      <c r="J9" s="75">
        <f t="shared" si="0"/>
        <v>-30.43000000000029</v>
      </c>
      <c r="K9" s="90">
        <v>384.8</v>
      </c>
      <c r="L9" s="11">
        <f>IF(NOT(C9=0),SUM(((C9-C5)*0.2)+K5),"0,00")</f>
        <v>346.2</v>
      </c>
      <c r="M9" s="37" t="str">
        <f t="shared" si="1"/>
        <v>CEZADA</v>
      </c>
      <c r="N9" s="127">
        <f t="shared" si="5"/>
        <v>0</v>
      </c>
      <c r="O9" s="128">
        <f>IF(NOT(C9=0),SUM((K9-K5)/(C9-C5)),"0,00")</f>
        <v>0.43975155279503114</v>
      </c>
      <c r="P9" s="75">
        <f t="shared" si="2"/>
        <v>38.60000000000002</v>
      </c>
      <c r="Q9" s="79">
        <f aca="true" t="shared" si="8" ref="Q9:Q34">IF(NOT(K9=0),IF(P9/(P8-P9)&lt;0,"YOK",P9/(P8-P9)),"0,00")</f>
        <v>14.84615384615405</v>
      </c>
      <c r="R9" s="79"/>
      <c r="S9" s="101" t="str">
        <f>IF(R9="H",IF(I9&gt;0.33,SUM((C9-C5)*120*S4*0.9*1.5),IF(O9&gt;0.2,SUM((C9-C5)*120*S4*0.9*1.5),SUM((C9-C5)*120*S4))),"0,00")</f>
        <v>0,00</v>
      </c>
      <c r="T9" s="101" t="str">
        <f t="shared" si="6"/>
        <v>0,00</v>
      </c>
      <c r="U9" s="101">
        <f t="shared" si="7"/>
        <v>0</v>
      </c>
    </row>
    <row r="10" spans="1:21" ht="15.75">
      <c r="A10" s="20"/>
      <c r="B10" s="3">
        <v>37275</v>
      </c>
      <c r="C10" s="83">
        <v>21870</v>
      </c>
      <c r="D10" s="85">
        <v>5918.2</v>
      </c>
      <c r="E10" s="10">
        <f>IF(NOT(C10=0),SUM(((C10-C5)*0.33)+D5),"0,00")</f>
        <v>5950.1</v>
      </c>
      <c r="F10" s="32" t="str">
        <f t="shared" si="3"/>
        <v>NORMAL</v>
      </c>
      <c r="G10" s="28">
        <f>IF(NOT(C10=0),SUM(((D10-D5)/0.33)+C5),"0,00")</f>
        <v>21773.333333333332</v>
      </c>
      <c r="H10" s="121">
        <f t="shared" si="4"/>
        <v>0.16666666666666666</v>
      </c>
      <c r="I10" s="122">
        <f>IF(NOT(C10=0),SUM((D10-D5)/(C10-C5)),"0,00")</f>
        <v>0.14235294117646952</v>
      </c>
      <c r="J10" s="75">
        <f t="shared" si="0"/>
        <v>-31.900000000000546</v>
      </c>
      <c r="K10" s="90">
        <v>385.1</v>
      </c>
      <c r="L10" s="11">
        <f>IF(NOT(C10=0),SUM(((C10-C5)*0.2)+K5),"0,00")</f>
        <v>348</v>
      </c>
      <c r="M10" s="37" t="str">
        <f t="shared" si="1"/>
        <v>CEZADA</v>
      </c>
      <c r="N10" s="127">
        <f t="shared" si="5"/>
        <v>0.033333333333334596</v>
      </c>
      <c r="O10" s="128">
        <f>IF(NOT(C10=0),SUM((K10-K5)/(C10-C5)),"0,00")</f>
        <v>0.4182352941176472</v>
      </c>
      <c r="P10" s="75">
        <f t="shared" si="2"/>
        <v>37.10000000000002</v>
      </c>
      <c r="Q10" s="79">
        <f t="shared" si="8"/>
        <v>24.73333333333335</v>
      </c>
      <c r="R10" s="79"/>
      <c r="S10" s="101" t="str">
        <f>IF(R10="H",IF(I10&gt;0.33,SUM((C10-C5)*120*S4*0.9*1.5),IF(O10&gt;0.2,SUM((C10-C5)*120*S4*0.9*1.5),SUM((C10-C5)*120*S4))),"0,00")</f>
        <v>0,00</v>
      </c>
      <c r="T10" s="101" t="str">
        <f t="shared" si="6"/>
        <v>0,00</v>
      </c>
      <c r="U10" s="101">
        <f t="shared" si="7"/>
        <v>0</v>
      </c>
    </row>
    <row r="11" spans="1:21" ht="15.75">
      <c r="A11" s="20"/>
      <c r="B11" s="3">
        <v>37277</v>
      </c>
      <c r="C11" s="83">
        <v>21888</v>
      </c>
      <c r="D11" s="85">
        <v>5920.9</v>
      </c>
      <c r="E11" s="10">
        <f>IF(NOT(C11=0),SUM(((C11-C5)*0.33)+D5),"0,00")</f>
        <v>5956.04</v>
      </c>
      <c r="F11" s="32" t="str">
        <f t="shared" si="3"/>
        <v>NORMAL</v>
      </c>
      <c r="G11" s="28">
        <f>IF(NOT(C11=0),SUM(((D11-D5)/0.33)+C5),"0,00")</f>
        <v>21781.515151515152</v>
      </c>
      <c r="H11" s="121">
        <f t="shared" si="4"/>
        <v>0.1499999999999899</v>
      </c>
      <c r="I11" s="122">
        <f>IF(NOT(C11=0),SUM((D11-D5)/(C11-C5)),"0,00")</f>
        <v>0.14308510638297678</v>
      </c>
      <c r="J11" s="75">
        <f t="shared" si="0"/>
        <v>-35.14000000000033</v>
      </c>
      <c r="K11" s="90">
        <v>385.4</v>
      </c>
      <c r="L11" s="11">
        <f>IF(NOT(C11=0),SUM(((C11-C5)*0.2)+K5),"0,00")</f>
        <v>351.6</v>
      </c>
      <c r="M11" s="37" t="str">
        <f t="shared" si="1"/>
        <v>CEZADA</v>
      </c>
      <c r="N11" s="127">
        <f t="shared" si="5"/>
        <v>0.01666666666666414</v>
      </c>
      <c r="O11" s="128">
        <f>IF(NOT(C11=0),SUM((K11-K5)/(C11-C5)),"0,00")</f>
        <v>0.37978723404255305</v>
      </c>
      <c r="P11" s="75">
        <f t="shared" si="2"/>
        <v>33.799999999999955</v>
      </c>
      <c r="Q11" s="79">
        <f t="shared" si="8"/>
        <v>10.242424242424017</v>
      </c>
      <c r="R11" s="79"/>
      <c r="S11" s="101" t="str">
        <f>IF(R11="H",IF(I11&gt;0.33,SUM((C11-C5)*120*S4*0.9*1.5),IF(O11&gt;0.2,SUM((C11-C5)*120*S4*0.9*1.5),SUM((C11-C5)*120*S4))),"0,00")</f>
        <v>0,00</v>
      </c>
      <c r="T11" s="101" t="str">
        <f t="shared" si="6"/>
        <v>0,00</v>
      </c>
      <c r="U11" s="101">
        <f t="shared" si="7"/>
        <v>0</v>
      </c>
    </row>
    <row r="12" spans="1:21" ht="15.75">
      <c r="A12" s="20"/>
      <c r="B12" s="3">
        <v>37278</v>
      </c>
      <c r="C12" s="83">
        <v>21900</v>
      </c>
      <c r="D12" s="85">
        <v>5924.7</v>
      </c>
      <c r="E12" s="10">
        <f>IF(NOT(C12=0),SUM(((C12-C5)*0.33)+D5),"0,00")</f>
        <v>5960</v>
      </c>
      <c r="F12" s="32" t="str">
        <f t="shared" si="3"/>
        <v>NORMAL</v>
      </c>
      <c r="G12" s="28">
        <f>IF(NOT(C12=0),SUM(((D12-D5)/0.33)+C5),"0,00")</f>
        <v>21793.030303030304</v>
      </c>
      <c r="H12" s="121">
        <f t="shared" si="4"/>
        <v>0.3166666666666818</v>
      </c>
      <c r="I12" s="122">
        <f>IF(NOT(C12=0),SUM((D12-D5)/(C12-C5)),"0,00")</f>
        <v>0.15349999999999908</v>
      </c>
      <c r="J12" s="75">
        <f t="shared" si="0"/>
        <v>-35.30000000000018</v>
      </c>
      <c r="K12" s="90">
        <v>385.4</v>
      </c>
      <c r="L12" s="11">
        <f>IF(NOT(C12=0),SUM(((C12-C5)*0.2)+K5),"0,00")</f>
        <v>354</v>
      </c>
      <c r="M12" s="37" t="str">
        <f t="shared" si="1"/>
        <v>CEZADA</v>
      </c>
      <c r="N12" s="127">
        <f t="shared" si="5"/>
        <v>0</v>
      </c>
      <c r="O12" s="128">
        <f>IF(NOT(C12=0),SUM((K12-K5)/(C12-C5)),"0,00")</f>
        <v>0.3569999999999999</v>
      </c>
      <c r="P12" s="75">
        <f t="shared" si="2"/>
        <v>31.399999999999977</v>
      </c>
      <c r="Q12" s="79">
        <f t="shared" si="8"/>
        <v>13.083333333333448</v>
      </c>
      <c r="R12" s="79"/>
      <c r="S12" s="101" t="str">
        <f>IF(R12="H",IF(I12&gt;0.33,SUM((C12-C5)*120*S4*0.9*1.5),IF(O12&gt;0.2,SUM((C12-C5)*120*S4*0.9*1.5),SUM((C12-C5)*120*S4))),"0,00")</f>
        <v>0,00</v>
      </c>
      <c r="T12" s="101" t="str">
        <f t="shared" si="6"/>
        <v>0,00</v>
      </c>
      <c r="U12" s="101">
        <f t="shared" si="7"/>
        <v>0</v>
      </c>
    </row>
    <row r="13" spans="1:23" ht="15.75">
      <c r="A13" s="20"/>
      <c r="B13" s="3">
        <v>37279</v>
      </c>
      <c r="C13" s="83">
        <v>21912</v>
      </c>
      <c r="D13" s="85">
        <v>5928.2</v>
      </c>
      <c r="E13" s="10">
        <f>IF(NOT(C13=0),SUM(((C13-C5)*0.33)+D5),"0,00")</f>
        <v>5963.96</v>
      </c>
      <c r="F13" s="32" t="str">
        <f t="shared" si="3"/>
        <v>NORMAL</v>
      </c>
      <c r="G13" s="28">
        <f>IF(NOT(C13=0),SUM(((D13-D5)/0.33)+C5),"0,00")</f>
        <v>21803.636363636364</v>
      </c>
      <c r="H13" s="123">
        <f t="shared" si="4"/>
        <v>0.2916666666666667</v>
      </c>
      <c r="I13" s="122">
        <f>IF(NOT(C13=0),SUM((D13-D5)/(C13-C5)),"0,00")</f>
        <v>0.16132075471698026</v>
      </c>
      <c r="J13" s="75">
        <f t="shared" si="0"/>
        <v>-35.76000000000022</v>
      </c>
      <c r="K13" s="90">
        <v>385.4</v>
      </c>
      <c r="L13" s="11">
        <f>IF(NOT(C13=0),SUM(((C13-C5)*0.2)+K5),"0,00")</f>
        <v>356.4</v>
      </c>
      <c r="M13" s="37" t="str">
        <f t="shared" si="1"/>
        <v>CEZADA</v>
      </c>
      <c r="N13" s="129">
        <f t="shared" si="5"/>
        <v>0</v>
      </c>
      <c r="O13" s="128">
        <f>IF(NOT(C13=0),SUM((K13-K5)/(C13-C5)),"0,00")</f>
        <v>0.33679245283018855</v>
      </c>
      <c r="P13" s="75">
        <f t="shared" si="2"/>
        <v>29</v>
      </c>
      <c r="Q13" s="79">
        <f t="shared" si="8"/>
        <v>12.083333333333448</v>
      </c>
      <c r="R13" s="79"/>
      <c r="S13" s="101" t="str">
        <f>IF(R13="H",IF(I13&gt;0.33,SUM((C13-C5)*120*S4*0.9*1.5),IF(O13&gt;0.2,SUM((C13-C5)*120*S4*0.9*1.5),SUM((C13-C5)*120*S4))),"0,00")</f>
        <v>0,00</v>
      </c>
      <c r="T13" s="101" t="str">
        <f t="shared" si="6"/>
        <v>0,00</v>
      </c>
      <c r="U13" s="101">
        <f t="shared" si="7"/>
        <v>0</v>
      </c>
      <c r="W13" s="6"/>
    </row>
    <row r="14" spans="1:21" ht="15.75">
      <c r="A14" s="20"/>
      <c r="B14" s="3">
        <v>37280</v>
      </c>
      <c r="C14" s="83">
        <v>21922</v>
      </c>
      <c r="D14" s="85">
        <v>5931.5</v>
      </c>
      <c r="E14" s="10">
        <f>IF(NOT(C14=0),SUM(((C14-C5)*0.33)+D5),"0,00")</f>
        <v>5967.26</v>
      </c>
      <c r="F14" s="32" t="str">
        <f t="shared" si="3"/>
        <v>NORMAL</v>
      </c>
      <c r="G14" s="28">
        <f>IF(NOT(C14=0),SUM(((D14-D5)/0.33)+C5),"0,00")</f>
        <v>21813.636363636364</v>
      </c>
      <c r="H14" s="123">
        <f t="shared" si="4"/>
        <v>0.33000000000001817</v>
      </c>
      <c r="I14" s="122">
        <f>IF(NOT(C14=0),SUM((D14-D5)/(C14-C5)),"0,00")</f>
        <v>0.16891891891891891</v>
      </c>
      <c r="J14" s="75">
        <f t="shared" si="0"/>
        <v>-35.76000000000022</v>
      </c>
      <c r="K14" s="90">
        <v>385.4</v>
      </c>
      <c r="L14" s="11">
        <f>IF(NOT(C14=0),SUM(((C14-C5)*0.2)+K5),"0,00")</f>
        <v>358.4</v>
      </c>
      <c r="M14" s="37" t="str">
        <f t="shared" si="1"/>
        <v>CEZADA</v>
      </c>
      <c r="N14" s="129">
        <f t="shared" si="5"/>
        <v>0</v>
      </c>
      <c r="O14" s="128">
        <f>IF(NOT(C14=0),SUM((K14-K5)/(C14-C5)),"0,00")</f>
        <v>0.3216216216216215</v>
      </c>
      <c r="P14" s="75">
        <f t="shared" si="2"/>
        <v>27</v>
      </c>
      <c r="Q14" s="79">
        <f t="shared" si="8"/>
        <v>13.5</v>
      </c>
      <c r="R14" s="79"/>
      <c r="S14" s="101" t="str">
        <f>IF(R14="H",IF(I14&gt;0.33,SUM((C14-C5)*120*S4*0.9*1.5),IF(O14&gt;0.2,SUM((C14-C5)*120*S4*0.9*1.5),SUM((C14-C5)*120*S4))),"0,00")</f>
        <v>0,00</v>
      </c>
      <c r="T14" s="101" t="str">
        <f t="shared" si="6"/>
        <v>0,00</v>
      </c>
      <c r="U14" s="101">
        <f t="shared" si="7"/>
        <v>0</v>
      </c>
    </row>
    <row r="15" spans="1:21" ht="15.75">
      <c r="A15" s="20"/>
      <c r="B15" s="3">
        <v>37281</v>
      </c>
      <c r="C15" s="83">
        <v>21931</v>
      </c>
      <c r="D15" s="85">
        <v>5934.5</v>
      </c>
      <c r="E15" s="10">
        <f>IF(NOT(C15=0),SUM(((C15-C5)*0.33)+D5),"0,00")</f>
        <v>5970.23</v>
      </c>
      <c r="F15" s="32" t="str">
        <f t="shared" si="3"/>
        <v>NORMAL</v>
      </c>
      <c r="G15" s="28">
        <f>IF(NOT(C15=0),SUM(((D15-D5)/0.33)+C5),"0,00")</f>
        <v>21822.727272727272</v>
      </c>
      <c r="H15" s="121">
        <f t="shared" si="4"/>
        <v>0.3333333333333333</v>
      </c>
      <c r="I15" s="122">
        <f>IF(NOT(C15=0),SUM((D15-D5)/(C15-C5)),"0,00")</f>
        <v>0.17532467532467533</v>
      </c>
      <c r="J15" s="75">
        <f t="shared" si="0"/>
        <v>-35.72999999999956</v>
      </c>
      <c r="K15" s="90">
        <v>385.4</v>
      </c>
      <c r="L15" s="11">
        <f>IF(NOT(C15=0),SUM(((C15-C5)*0.2)+K5),"0,00")</f>
        <v>360.2</v>
      </c>
      <c r="M15" s="37" t="str">
        <f t="shared" si="1"/>
        <v>CEZADA</v>
      </c>
      <c r="N15" s="127">
        <f t="shared" si="5"/>
        <v>0</v>
      </c>
      <c r="O15" s="128">
        <f>IF(NOT(C15=0),SUM((K15-K5)/(C15-C5)),"0,00")</f>
        <v>0.30909090909090897</v>
      </c>
      <c r="P15" s="75">
        <f t="shared" si="2"/>
        <v>25.19999999999999</v>
      </c>
      <c r="Q15" s="79">
        <f t="shared" si="8"/>
        <v>13.999999999999906</v>
      </c>
      <c r="R15" s="79"/>
      <c r="S15" s="101" t="str">
        <f>IF(R15="H",IF(I15&gt;0.33,SUM((C15-C5)*120*S4*0.9*1.5),IF(O15&gt;0.2,SUM((C15-C5)*120*S4*0.9*1.5),SUM((C15-C5)*120*S4))),"0,00")</f>
        <v>0,00</v>
      </c>
      <c r="T15" s="101" t="str">
        <f t="shared" si="6"/>
        <v>0,00</v>
      </c>
      <c r="U15" s="101">
        <f t="shared" si="7"/>
        <v>0</v>
      </c>
    </row>
    <row r="16" spans="1:21" ht="15.75">
      <c r="A16" s="20"/>
      <c r="B16" s="3">
        <v>37282</v>
      </c>
      <c r="C16" s="83">
        <v>21943</v>
      </c>
      <c r="D16" s="85">
        <v>5937.8</v>
      </c>
      <c r="E16" s="10">
        <f>IF(NOT(C16=0),SUM(((C16-C5)*0.33)+D5),"0,00")</f>
        <v>5974.19</v>
      </c>
      <c r="F16" s="32" t="str">
        <f t="shared" si="3"/>
        <v>NORMAL</v>
      </c>
      <c r="G16" s="28">
        <f>IF(NOT(C16=0),SUM(((D16-D5)/0.33)+C5),"0,00")</f>
        <v>21832.727272727272</v>
      </c>
      <c r="H16" s="121">
        <f t="shared" si="4"/>
        <v>0.2750000000000152</v>
      </c>
      <c r="I16" s="124">
        <f>IF(NOT(C16=0),SUM((D16-D5)/(C16-C5)),"0,00")</f>
        <v>0.18024691358024766</v>
      </c>
      <c r="J16" s="75">
        <f t="shared" si="0"/>
        <v>-36.38999999999942</v>
      </c>
      <c r="K16" s="90">
        <v>385.4</v>
      </c>
      <c r="L16" s="11">
        <f>IF(NOT(C16=0),SUM(((C16-C5)*0.2)+K5),"0,00")</f>
        <v>362.6</v>
      </c>
      <c r="M16" s="37" t="str">
        <f t="shared" si="1"/>
        <v>CEZADA</v>
      </c>
      <c r="N16" s="127">
        <f t="shared" si="5"/>
        <v>0</v>
      </c>
      <c r="O16" s="128">
        <f>IF(NOT(C16=0),SUM((K16-K5)/(C16-C5)),"0,00")</f>
        <v>0.29382716049382707</v>
      </c>
      <c r="P16" s="75">
        <f t="shared" si="2"/>
        <v>22.799999999999955</v>
      </c>
      <c r="Q16" s="79">
        <f t="shared" si="8"/>
        <v>9.499999999999845</v>
      </c>
      <c r="R16" s="79"/>
      <c r="S16" s="101" t="str">
        <f>IF(R16="H",IF(I16&gt;0.33,SUM((C16-C5)*120*S4*0.9*1.5),IF(O16&gt;0.2,SUM((C16-C5)*120*S4*0.9*1.5),SUM((C16-C5)*120*S4))),"0,00")</f>
        <v>0,00</v>
      </c>
      <c r="T16" s="101" t="str">
        <f t="shared" si="6"/>
        <v>0,00</v>
      </c>
      <c r="U16" s="101">
        <f t="shared" si="7"/>
        <v>0</v>
      </c>
    </row>
    <row r="17" spans="1:21" ht="15.75">
      <c r="A17" s="20"/>
      <c r="B17" s="3">
        <v>37284</v>
      </c>
      <c r="C17" s="83">
        <v>21962</v>
      </c>
      <c r="D17" s="85">
        <v>5942.1</v>
      </c>
      <c r="E17" s="10">
        <f>IF(NOT(C17=0),SUM(((C17-C5)*0.33)+D5),"0,00")</f>
        <v>5980.46</v>
      </c>
      <c r="F17" s="32" t="str">
        <f t="shared" si="3"/>
        <v>NORMAL</v>
      </c>
      <c r="G17" s="28">
        <f>IF(NOT(C17=0),SUM(((D17-D5)/0.33)+C5),"0,00")</f>
        <v>21845.757575757576</v>
      </c>
      <c r="H17" s="121">
        <f t="shared" si="4"/>
        <v>0.2263157894736938</v>
      </c>
      <c r="I17" s="124">
        <f>IF(NOT(C17=0),SUM((D17-D5)/(C17-C5)),"0,00")</f>
        <v>0.18358778625954336</v>
      </c>
      <c r="J17" s="75">
        <f t="shared" si="0"/>
        <v>-38.35999999999967</v>
      </c>
      <c r="K17" s="90">
        <v>385.4</v>
      </c>
      <c r="L17" s="11">
        <f>IF(NOT(C17=0),SUM(((C17-C5)*0.2)+K5),"0,00")</f>
        <v>366.4</v>
      </c>
      <c r="M17" s="37" t="str">
        <f t="shared" si="1"/>
        <v>CEZADA</v>
      </c>
      <c r="N17" s="130">
        <f t="shared" si="5"/>
        <v>0</v>
      </c>
      <c r="O17" s="128">
        <f>IF(NOT(C17=0),SUM((K17-K5)/(C17-C5)),"0,00")</f>
        <v>0.27251908396946556</v>
      </c>
      <c r="P17" s="75">
        <f t="shared" si="2"/>
        <v>19</v>
      </c>
      <c r="Q17" s="79">
        <f t="shared" si="8"/>
        <v>5.0000000000000595</v>
      </c>
      <c r="R17" s="79"/>
      <c r="S17" s="101" t="str">
        <f>IF(R17="H",IF(I17&gt;0.33,SUM((C17-C5)*120*S4*0.9*1.5),IF(O17&gt;0.2,SUM((C17-C5)*120*S4*0.9*1.5),SUM((C17-C5)*120*S4))),"0,00")</f>
        <v>0,00</v>
      </c>
      <c r="T17" s="101" t="str">
        <f t="shared" si="6"/>
        <v>0,00</v>
      </c>
      <c r="U17" s="101">
        <f t="shared" si="7"/>
        <v>0</v>
      </c>
    </row>
    <row r="18" spans="1:21" ht="15.75">
      <c r="A18" s="20"/>
      <c r="B18" s="3">
        <v>37285</v>
      </c>
      <c r="C18" s="83">
        <v>21972</v>
      </c>
      <c r="D18" s="85">
        <v>5945.9</v>
      </c>
      <c r="E18" s="40">
        <f>IF(NOT(C18=0),SUM(((C18-C5)*0.33)+D5),"0,00")</f>
        <v>5983.76</v>
      </c>
      <c r="F18" s="32" t="str">
        <f t="shared" si="3"/>
        <v>NORMAL</v>
      </c>
      <c r="G18" s="28">
        <f>IF(NOT(C18=0),SUM(((D18-D5)/0.33)+C5),"0,00")</f>
        <v>21857.272727272728</v>
      </c>
      <c r="H18" s="121">
        <f t="shared" si="4"/>
        <v>0.37999999999992723</v>
      </c>
      <c r="I18" s="124">
        <f>IF(NOT(C18=0),SUM((D18-D5)/(C18-C5)),"0,00")</f>
        <v>0.19080882352941042</v>
      </c>
      <c r="J18" s="75">
        <f t="shared" si="0"/>
        <v>-37.86000000000058</v>
      </c>
      <c r="K18" s="90">
        <v>385.4</v>
      </c>
      <c r="L18" s="11">
        <f>IF(NOT(C18=0),SUM(((C18-C5)*0.2)+K5),"0,00")</f>
        <v>368.4</v>
      </c>
      <c r="M18" s="37" t="str">
        <f t="shared" si="1"/>
        <v>CEZADA</v>
      </c>
      <c r="N18" s="130">
        <f t="shared" si="5"/>
        <v>0</v>
      </c>
      <c r="O18" s="128">
        <f>IF(NOT(C18=0),SUM((K18-K5)/(C18-C5)),"0,00")</f>
        <v>0.2624999999999999</v>
      </c>
      <c r="P18" s="75">
        <f t="shared" si="2"/>
        <v>17</v>
      </c>
      <c r="Q18" s="79">
        <f t="shared" si="8"/>
        <v>8.5</v>
      </c>
      <c r="R18" s="79"/>
      <c r="S18" s="101" t="str">
        <f>IF(R18="H",IF(I18&gt;0.33,SUM((C18-C5)*120*S4*0.9*1.5),IF(O18&gt;0.2,SUM((C18-C5)*120*S4*0.9*1.5),SUM((C18-C5)*120*S4))),"0,00")</f>
        <v>0,00</v>
      </c>
      <c r="T18" s="101" t="str">
        <f t="shared" si="6"/>
        <v>0,00</v>
      </c>
      <c r="U18" s="101">
        <f t="shared" si="7"/>
        <v>0</v>
      </c>
    </row>
    <row r="19" spans="1:21" ht="15.75">
      <c r="A19" s="20"/>
      <c r="B19" s="3">
        <v>37286</v>
      </c>
      <c r="C19" s="83">
        <v>21983</v>
      </c>
      <c r="D19" s="85">
        <v>5948</v>
      </c>
      <c r="E19" s="40">
        <f>IF(NOT(C19=0),SUM(((C19-C5)*0.33)+D5),"0,00")</f>
        <v>5987.39</v>
      </c>
      <c r="F19" s="32" t="str">
        <f t="shared" si="3"/>
        <v>NORMAL</v>
      </c>
      <c r="G19" s="28">
        <f>IF(NOT(C19=0),SUM(((D19-D5)/0.33)+C5),"0,00")</f>
        <v>21863.636363636364</v>
      </c>
      <c r="H19" s="121">
        <f t="shared" si="4"/>
        <v>0.19090909090912397</v>
      </c>
      <c r="I19" s="124">
        <f>IF(NOT(C19=0),SUM((D19-D5)/(C19-C5)),"0,00")</f>
        <v>0.19081272084805653</v>
      </c>
      <c r="J19" s="75">
        <f t="shared" si="0"/>
        <v>-39.39000000000033</v>
      </c>
      <c r="K19" s="90">
        <v>385.5</v>
      </c>
      <c r="L19" s="11">
        <f>IF(NOT(C19=0),SUM(((C19-C5)*0.2)+K5),"0,00")</f>
        <v>370.6</v>
      </c>
      <c r="M19" s="37" t="str">
        <f t="shared" si="1"/>
        <v>CEZADA</v>
      </c>
      <c r="N19" s="130">
        <f t="shared" si="5"/>
        <v>0.009090909090911158</v>
      </c>
      <c r="O19" s="128">
        <f>IF(NOT(C19=0),SUM((K19-K5)/(C19-C5)),"0,00")</f>
        <v>0.25265017667844525</v>
      </c>
      <c r="P19" s="75">
        <f t="shared" si="2"/>
        <v>14.899999999999977</v>
      </c>
      <c r="Q19" s="79">
        <f t="shared" si="8"/>
        <v>7.095238095238008</v>
      </c>
      <c r="R19" s="79" t="s">
        <v>13</v>
      </c>
      <c r="S19" s="101">
        <f>IF(R19="H",IF(I19&gt;0.33,SUM((C19-C5)*120*S4*0.9*1.5),IF(O19&gt;0.2,SUM((C19-C5)*120*S4*0.9*1.5),SUM((C19-C5)*120*S4))),"0,00")</f>
        <v>6239915676</v>
      </c>
      <c r="T19" s="101">
        <f>IF(S19="0,00",S19,(S19*1.075*1.05-2000000)*1.18)</f>
        <v>8308739686.756299</v>
      </c>
      <c r="U19" s="101">
        <f t="shared" si="7"/>
        <v>8308740000</v>
      </c>
    </row>
    <row r="20" spans="1:21" ht="15.75">
      <c r="A20" s="20"/>
      <c r="B20" s="3">
        <v>37287</v>
      </c>
      <c r="C20" s="83">
        <v>21993</v>
      </c>
      <c r="D20" s="85">
        <v>5950.8</v>
      </c>
      <c r="E20" s="40">
        <f>IF(NOT(C20=0),SUM(((C20-C5)*0.33)+D5),"0,00")</f>
        <v>5990.69</v>
      </c>
      <c r="F20" s="41" t="str">
        <f t="shared" si="3"/>
        <v>NORMAL</v>
      </c>
      <c r="G20" s="28">
        <f>IF(NOT(C20=0),SUM(((D20-D5)/0.33)+C5),"0,00")</f>
        <v>21872.121212121212</v>
      </c>
      <c r="H20" s="121">
        <f t="shared" si="4"/>
        <v>0.2800000000000182</v>
      </c>
      <c r="I20" s="124">
        <f>IF(NOT(C20=0),SUM((D20-D5)/(C20-C5)),"0,00")</f>
        <v>0.193856655290103</v>
      </c>
      <c r="J20" s="75">
        <f t="shared" si="0"/>
        <v>-39.88999999999942</v>
      </c>
      <c r="K20" s="90">
        <v>385.5</v>
      </c>
      <c r="L20" s="28">
        <f>IF(NOT(C20=0),SUM(((C20-C5)*0.2)+K5),"0,00")</f>
        <v>372.6</v>
      </c>
      <c r="M20" s="37" t="str">
        <f t="shared" si="1"/>
        <v>CEZADA</v>
      </c>
      <c r="N20" s="130">
        <f t="shared" si="5"/>
        <v>0</v>
      </c>
      <c r="O20" s="128">
        <f>IF(NOT(C20=0),SUM((K20-K5)/(C20-C5)),"0,00")</f>
        <v>0.2440273037542662</v>
      </c>
      <c r="P20" s="75">
        <f t="shared" si="2"/>
        <v>12.899999999999977</v>
      </c>
      <c r="Q20" s="79">
        <f t="shared" si="8"/>
        <v>6.449999999999989</v>
      </c>
      <c r="R20" s="79"/>
      <c r="S20" s="101" t="str">
        <f>IF(R20="H",IF(I20&gt;0.33,SUM((C20-C5)*120*S4*0.9*1.5),IF(O20&gt;0.2,SUM((C20-C5)*120*S4*0.9*1.5),SUM((C20-C5)*120*S4))),"0,00")</f>
        <v>0,00</v>
      </c>
      <c r="T20" s="101" t="str">
        <f t="shared" si="6"/>
        <v>0,00</v>
      </c>
      <c r="U20" s="101">
        <f t="shared" si="7"/>
        <v>0</v>
      </c>
    </row>
    <row r="21" spans="1:21" ht="15.75">
      <c r="A21" s="20"/>
      <c r="B21" s="3">
        <v>37288</v>
      </c>
      <c r="C21" s="83">
        <v>0</v>
      </c>
      <c r="D21" s="85">
        <v>0</v>
      </c>
      <c r="E21" s="40" t="str">
        <f>IF(NOT(C21=0),SUM(((C21-C5)*0.33)+D5),"0,00")</f>
        <v>0,00</v>
      </c>
      <c r="F21" s="41" t="str">
        <f t="shared" si="3"/>
        <v>0,00</v>
      </c>
      <c r="G21" s="28" t="str">
        <f>IF(NOT(C21=0),SUM(((D21-D5)/0.33)+C5),"0,00")</f>
        <v>0,00</v>
      </c>
      <c r="H21" s="121" t="str">
        <f t="shared" si="4"/>
        <v>0,00</v>
      </c>
      <c r="I21" s="124" t="str">
        <f>IF(NOT(C21=0),SUM((D21-D5)/(C21-C5)),"0,00")</f>
        <v>0,00</v>
      </c>
      <c r="J21" s="75">
        <f t="shared" si="0"/>
        <v>0</v>
      </c>
      <c r="K21" s="90">
        <v>0</v>
      </c>
      <c r="L21" s="28" t="str">
        <f>IF(NOT(C21=0),SUM(((C21-C5)*0.2)+K5),"0,00")</f>
        <v>0,00</v>
      </c>
      <c r="M21" s="37" t="str">
        <f t="shared" si="1"/>
        <v>0,00</v>
      </c>
      <c r="N21" s="130" t="str">
        <f t="shared" si="5"/>
        <v>0,00</v>
      </c>
      <c r="O21" s="128" t="str">
        <f>IF(NOT(C21=0),SUM((K21-K5)/(C21-C5)),"0,00")</f>
        <v>0,00</v>
      </c>
      <c r="P21" s="75">
        <f t="shared" si="2"/>
        <v>0</v>
      </c>
      <c r="Q21" s="79" t="str">
        <f t="shared" si="8"/>
        <v>0,00</v>
      </c>
      <c r="R21" s="79"/>
      <c r="S21" s="101" t="str">
        <f>IF(R21="H",IF(I21&gt;0.33,SUM((C21-C5)*120*S4*0.9*1.5),IF(O21&gt;0.2,SUM((C21-C5)*120*S4*0.9*1.5),SUM((C21-C5)*120*S4))),"0,00")</f>
        <v>0,00</v>
      </c>
      <c r="T21" s="101" t="str">
        <f t="shared" si="6"/>
        <v>0,00</v>
      </c>
      <c r="U21" s="101">
        <f t="shared" si="7"/>
        <v>0</v>
      </c>
    </row>
    <row r="22" spans="1:21" ht="15.75">
      <c r="A22" s="20"/>
      <c r="B22" s="3">
        <v>37289</v>
      </c>
      <c r="C22" s="83">
        <v>0</v>
      </c>
      <c r="D22" s="85">
        <v>0</v>
      </c>
      <c r="E22" s="40" t="str">
        <f>IF(NOT(C22=0),SUM(((C22-C5)*0.33)+D5),"0,00")</f>
        <v>0,00</v>
      </c>
      <c r="F22" s="41" t="str">
        <f t="shared" si="3"/>
        <v>0,00</v>
      </c>
      <c r="G22" s="28" t="str">
        <f>IF(NOT(C22=0),SUM(((D22-D5)/0.33)+C5),"0,00")</f>
        <v>0,00</v>
      </c>
      <c r="H22" s="121" t="str">
        <f t="shared" si="4"/>
        <v>0,00</v>
      </c>
      <c r="I22" s="124" t="str">
        <f>IF(NOT(C22=0),SUM((D22-D5)/(C22-C5)),"0,00")</f>
        <v>0,00</v>
      </c>
      <c r="J22" s="75">
        <f t="shared" si="0"/>
        <v>0</v>
      </c>
      <c r="K22" s="90">
        <v>0</v>
      </c>
      <c r="L22" s="28" t="str">
        <f>IF(NOT(C22=0),SUM(((C22-C5)*0.2)+K5),"0,00")</f>
        <v>0,00</v>
      </c>
      <c r="M22" s="37" t="str">
        <f t="shared" si="1"/>
        <v>0,00</v>
      </c>
      <c r="N22" s="130" t="str">
        <f t="shared" si="5"/>
        <v>0,00</v>
      </c>
      <c r="O22" s="128" t="str">
        <f>IF(NOT(C22=0),SUM((K22-K5)/(C22-C5)),"0,00")</f>
        <v>0,00</v>
      </c>
      <c r="P22" s="75">
        <f t="shared" si="2"/>
        <v>0</v>
      </c>
      <c r="Q22" s="79" t="str">
        <f t="shared" si="8"/>
        <v>0,00</v>
      </c>
      <c r="R22" s="79"/>
      <c r="S22" s="101" t="str">
        <f>IF(R22="H",IF(I22&gt;0.33,SUM((C22-C5)*120*S4*0.9*1.5),IF(O22&gt;0.2,SUM((C22-C5)*120*S4*0.9*1.5),SUM((C22-C5)*120*S4))),"0,00")</f>
        <v>0,00</v>
      </c>
      <c r="T22" s="101" t="str">
        <f t="shared" si="6"/>
        <v>0,00</v>
      </c>
      <c r="U22" s="101">
        <f t="shared" si="7"/>
        <v>0</v>
      </c>
    </row>
    <row r="23" spans="1:21" ht="15.75">
      <c r="A23" s="20"/>
      <c r="B23" s="3">
        <v>37290</v>
      </c>
      <c r="C23" s="83">
        <v>0</v>
      </c>
      <c r="D23" s="86">
        <v>0</v>
      </c>
      <c r="E23" s="40" t="str">
        <f>IF(NOT(C23=0),SUM(((C23-C5)*0.33)+D5),"0,00")</f>
        <v>0,00</v>
      </c>
      <c r="F23" s="65" t="str">
        <f t="shared" si="3"/>
        <v>0,00</v>
      </c>
      <c r="G23" s="28" t="str">
        <f>IF(NOT(C23=0),SUM(((D23-D5)/0.33)+C5),"0,00")</f>
        <v>0,00</v>
      </c>
      <c r="H23" s="121" t="str">
        <f t="shared" si="4"/>
        <v>0,00</v>
      </c>
      <c r="I23" s="124" t="str">
        <f>IF(NOT(C23=0),SUM((D23-D5)/(C23-C5)),"0,00")</f>
        <v>0,00</v>
      </c>
      <c r="J23" s="75">
        <f t="shared" si="0"/>
        <v>0</v>
      </c>
      <c r="K23" s="90">
        <v>0</v>
      </c>
      <c r="L23" s="28" t="str">
        <f>IF(NOT(C23=0),SUM(((C23-C5)*0.2)+K5),"0,00")</f>
        <v>0,00</v>
      </c>
      <c r="M23" s="68" t="str">
        <f t="shared" si="1"/>
        <v>0,00</v>
      </c>
      <c r="N23" s="130" t="str">
        <f t="shared" si="5"/>
        <v>0,00</v>
      </c>
      <c r="O23" s="128" t="str">
        <f>IF(NOT(C23=0),SUM((K23-K5)/(C23-C5)),"0,00")</f>
        <v>0,00</v>
      </c>
      <c r="P23" s="75">
        <f t="shared" si="2"/>
        <v>0</v>
      </c>
      <c r="Q23" s="79" t="str">
        <f t="shared" si="8"/>
        <v>0,00</v>
      </c>
      <c r="R23" s="79"/>
      <c r="S23" s="101" t="str">
        <f>IF(R23="H",IF(I23&gt;0.33,SUM((C23-C5)*120*S4*0.9*1.5),IF(O23&gt;0.2,SUM((C23-C5)*120*S4*0.9*1.5),SUM((C23-C5)*120*S4))),"0,00")</f>
        <v>0,00</v>
      </c>
      <c r="T23" s="101" t="str">
        <f t="shared" si="6"/>
        <v>0,00</v>
      </c>
      <c r="U23" s="101">
        <f t="shared" si="7"/>
        <v>0</v>
      </c>
    </row>
    <row r="24" spans="1:21" ht="15.75">
      <c r="A24" s="20"/>
      <c r="B24" s="3">
        <v>37291</v>
      </c>
      <c r="C24" s="83">
        <v>0</v>
      </c>
      <c r="D24" s="86">
        <v>0</v>
      </c>
      <c r="E24" s="40" t="str">
        <f>IF(NOT(C24=0),SUM(((C24-C5)*0.33)+D5),"0,00")</f>
        <v>0,00</v>
      </c>
      <c r="F24" s="41" t="str">
        <f t="shared" si="3"/>
        <v>0,00</v>
      </c>
      <c r="G24" s="28" t="str">
        <f>IF(NOT(C24=0),SUM(((D24-D5)/0.33)+C5),"0,00")</f>
        <v>0,00</v>
      </c>
      <c r="H24" s="121" t="str">
        <f t="shared" si="4"/>
        <v>0,00</v>
      </c>
      <c r="I24" s="124" t="str">
        <f>IF(NOT(C24=0),SUM((D24-D5)/(C24-C5)),"0,00")</f>
        <v>0,00</v>
      </c>
      <c r="J24" s="75">
        <f t="shared" si="0"/>
        <v>0</v>
      </c>
      <c r="K24" s="90">
        <v>0</v>
      </c>
      <c r="L24" s="28" t="str">
        <f>IF(NOT(C24=0),SUM(((C24-C5)*0.2)+K5),"0,00")</f>
        <v>0,00</v>
      </c>
      <c r="M24" s="39" t="str">
        <f t="shared" si="1"/>
        <v>0,00</v>
      </c>
      <c r="N24" s="130" t="str">
        <f t="shared" si="5"/>
        <v>0,00</v>
      </c>
      <c r="O24" s="128" t="str">
        <f>IF(NOT(C24=0),SUM((K24-K5)/(C24-C5)),"0,00")</f>
        <v>0,00</v>
      </c>
      <c r="P24" s="75">
        <f t="shared" si="2"/>
        <v>0</v>
      </c>
      <c r="Q24" s="79" t="str">
        <f t="shared" si="8"/>
        <v>0,00</v>
      </c>
      <c r="R24" s="79"/>
      <c r="S24" s="101" t="str">
        <f>IF(R24="H",IF(I24&gt;0.33,SUM((C24-C5)*120*S4*0.9*1.5),IF(O24&gt;0.2,SUM((C24-C5)*120*S4*0.9*1.5),SUM((C24-C5)*120*S4))),"0,00")</f>
        <v>0,00</v>
      </c>
      <c r="T24" s="101" t="str">
        <f t="shared" si="6"/>
        <v>0,00</v>
      </c>
      <c r="U24" s="101">
        <f t="shared" si="7"/>
        <v>0</v>
      </c>
    </row>
    <row r="25" spans="1:21" ht="15.75">
      <c r="A25" s="20"/>
      <c r="B25" s="3">
        <v>37292</v>
      </c>
      <c r="C25" s="83">
        <v>0</v>
      </c>
      <c r="D25" s="86">
        <v>0</v>
      </c>
      <c r="E25" s="40" t="str">
        <f>IF(NOT(C25=0),SUM(((C25-C5)*0.33)+D5),"0,00")</f>
        <v>0,00</v>
      </c>
      <c r="F25" s="41" t="str">
        <f t="shared" si="3"/>
        <v>0,00</v>
      </c>
      <c r="G25" s="28" t="str">
        <f>IF(NOT(C25=0),SUM(((D25-D5)/0.33)+C5),"0,00")</f>
        <v>0,00</v>
      </c>
      <c r="H25" s="121" t="str">
        <f t="shared" si="4"/>
        <v>0,00</v>
      </c>
      <c r="I25" s="124" t="str">
        <f>IF(NOT(C25=0),SUM((D25-D5)/(C25-C5)),"0,00")</f>
        <v>0,00</v>
      </c>
      <c r="J25" s="75">
        <f t="shared" si="0"/>
        <v>0</v>
      </c>
      <c r="K25" s="90">
        <v>0</v>
      </c>
      <c r="L25" s="28" t="str">
        <f>IF(NOT(C25=0),SUM(((C25-C5)*0.2)+K5),"0,00")</f>
        <v>0,00</v>
      </c>
      <c r="M25" s="37" t="str">
        <f t="shared" si="1"/>
        <v>0,00</v>
      </c>
      <c r="N25" s="127" t="str">
        <f t="shared" si="5"/>
        <v>0,00</v>
      </c>
      <c r="O25" s="128" t="str">
        <f>IF(NOT(C25=0),SUM((K25-K5)/(C25-C5)),"0,00")</f>
        <v>0,00</v>
      </c>
      <c r="P25" s="75">
        <f t="shared" si="2"/>
        <v>0</v>
      </c>
      <c r="Q25" s="79" t="str">
        <f t="shared" si="8"/>
        <v>0,00</v>
      </c>
      <c r="R25" s="79"/>
      <c r="S25" s="101" t="str">
        <f>IF(R25="H",IF(I25&gt;0.33,SUM((C25-C5)*120*S4*0.9*1.5),IF(O25&gt;0.2,SUM((C25-C5)*120*S4*0.9*1.5),SUM((C25-C5)*120*S4))),"0,00")</f>
        <v>0,00</v>
      </c>
      <c r="T25" s="101" t="str">
        <f t="shared" si="6"/>
        <v>0,00</v>
      </c>
      <c r="U25" s="101">
        <f t="shared" si="7"/>
        <v>0</v>
      </c>
    </row>
    <row r="26" spans="1:21" ht="15.75">
      <c r="A26" s="20"/>
      <c r="B26" s="3">
        <v>37293</v>
      </c>
      <c r="C26" s="83">
        <v>0</v>
      </c>
      <c r="D26" s="86">
        <v>0</v>
      </c>
      <c r="E26" s="40" t="str">
        <f>IF(NOT(C26=0),SUM(((C26-C5)*0.33)+D5),"0,00")</f>
        <v>0,00</v>
      </c>
      <c r="F26" s="41" t="str">
        <f t="shared" si="3"/>
        <v>0,00</v>
      </c>
      <c r="G26" s="28" t="str">
        <f>IF(NOT(C26=0),SUM(((D26-D5)/0.33)+C5),"0,00")</f>
        <v>0,00</v>
      </c>
      <c r="H26" s="121" t="str">
        <f t="shared" si="4"/>
        <v>0,00</v>
      </c>
      <c r="I26" s="124" t="str">
        <f>IF(NOT(C26=0),SUM((D26-D5)/(C26-C5)),"0,00")</f>
        <v>0,00</v>
      </c>
      <c r="J26" s="75">
        <f t="shared" si="0"/>
        <v>0</v>
      </c>
      <c r="K26" s="90">
        <v>0</v>
      </c>
      <c r="L26" s="28" t="str">
        <f>IF(NOT(C26=0),SUM(((C26-C5)*0.2)+K5),"0,00")</f>
        <v>0,00</v>
      </c>
      <c r="M26" s="37" t="str">
        <f t="shared" si="1"/>
        <v>0,00</v>
      </c>
      <c r="N26" s="130" t="str">
        <f t="shared" si="5"/>
        <v>0,00</v>
      </c>
      <c r="O26" s="128" t="str">
        <f>IF(NOT(C26=0),SUM((K26-K5)/(C26-C5)),"0,00")</f>
        <v>0,00</v>
      </c>
      <c r="P26" s="75">
        <f t="shared" si="2"/>
        <v>0</v>
      </c>
      <c r="Q26" s="79" t="str">
        <f t="shared" si="8"/>
        <v>0,00</v>
      </c>
      <c r="R26" s="79"/>
      <c r="S26" s="101" t="str">
        <f>IF(R26="H",IF(I26&gt;0.33,SUM((C26-C5)*120*S4*0.9*1.5),IF(O26&gt;0.2,SUM((C26-C5)*120*S4*0.9*1.5),SUM((C26-C5)*120*S4))),"0,00")</f>
        <v>0,00</v>
      </c>
      <c r="T26" s="101" t="str">
        <f t="shared" si="6"/>
        <v>0,00</v>
      </c>
      <c r="U26" s="101">
        <f t="shared" si="7"/>
        <v>0</v>
      </c>
    </row>
    <row r="27" spans="1:21" ht="15.75">
      <c r="A27" s="20"/>
      <c r="B27" s="3">
        <v>37294</v>
      </c>
      <c r="C27" s="83">
        <v>0</v>
      </c>
      <c r="D27" s="86">
        <v>0</v>
      </c>
      <c r="E27" s="40" t="str">
        <f>IF(NOT(C27=0),SUM(((C27-C5)*0.33)+D5),"0,00")</f>
        <v>0,00</v>
      </c>
      <c r="F27" s="41" t="str">
        <f t="shared" si="3"/>
        <v>0,00</v>
      </c>
      <c r="G27" s="28" t="str">
        <f>IF(NOT(C27=0),SUM(((D27-D5)/0.33)+C5),"0,00")</f>
        <v>0,00</v>
      </c>
      <c r="H27" s="121" t="str">
        <f t="shared" si="4"/>
        <v>0,00</v>
      </c>
      <c r="I27" s="124" t="str">
        <f>IF(NOT(C27=0),SUM((D27-D5)/(C27-C5)),"0,00")</f>
        <v>0,00</v>
      </c>
      <c r="J27" s="75">
        <f t="shared" si="0"/>
        <v>0</v>
      </c>
      <c r="K27" s="90">
        <v>0</v>
      </c>
      <c r="L27" s="28" t="str">
        <f>IF(NOT(C27=0),SUM(((C27-C5)*0.2)+K5),"0,00")</f>
        <v>0,00</v>
      </c>
      <c r="M27" s="37" t="str">
        <f t="shared" si="1"/>
        <v>0,00</v>
      </c>
      <c r="N27" s="130" t="str">
        <f t="shared" si="5"/>
        <v>0,00</v>
      </c>
      <c r="O27" s="128" t="str">
        <f>IF(NOT(C27=0),SUM((K27-K5)/(C27-C5)),"0,00")</f>
        <v>0,00</v>
      </c>
      <c r="P27" s="75">
        <f t="shared" si="2"/>
        <v>0</v>
      </c>
      <c r="Q27" s="79" t="str">
        <f t="shared" si="8"/>
        <v>0,00</v>
      </c>
      <c r="R27" s="79"/>
      <c r="S27" s="101" t="str">
        <f>IF(R27="H",IF(I27&gt;0.33,SUM((C27-C5)*120*S4*0.9*1.5),IF(O27&gt;0.2,SUM((C27-C5)*120*S4*0.9*1.5),SUM((C27-C5)*120*S4))),"0,00")</f>
        <v>0,00</v>
      </c>
      <c r="T27" s="101" t="str">
        <f t="shared" si="6"/>
        <v>0,00</v>
      </c>
      <c r="U27" s="101">
        <f t="shared" si="7"/>
        <v>0</v>
      </c>
    </row>
    <row r="28" spans="1:23" ht="15.75">
      <c r="A28" s="20"/>
      <c r="B28" s="3">
        <v>37295</v>
      </c>
      <c r="C28" s="83">
        <v>0</v>
      </c>
      <c r="D28" s="86">
        <v>0</v>
      </c>
      <c r="E28" s="64" t="str">
        <f>IF(NOT(C28=0),SUM(((C28-C5)*0.33)+D5),"0,00")</f>
        <v>0,00</v>
      </c>
      <c r="F28" s="65" t="str">
        <f t="shared" si="3"/>
        <v>0,00</v>
      </c>
      <c r="G28" s="66" t="str">
        <f>IF(NOT(C28=0),SUM(((D28-D5)/0.33)+C5),"0,00")</f>
        <v>0,00</v>
      </c>
      <c r="H28" s="123" t="str">
        <f t="shared" si="4"/>
        <v>0,00</v>
      </c>
      <c r="I28" s="124" t="str">
        <f>IF(NOT(C28=0),SUM((D28-D5)/(C28-C5)),"0,00")</f>
        <v>0,00</v>
      </c>
      <c r="J28" s="76">
        <f t="shared" si="0"/>
        <v>0</v>
      </c>
      <c r="K28" s="90">
        <v>0</v>
      </c>
      <c r="L28" s="66" t="str">
        <f>IF(NOT(C28=0),SUM(((C28-C5)*0.2)+K5),"0,00")</f>
        <v>0,00</v>
      </c>
      <c r="M28" s="67" t="str">
        <f t="shared" si="1"/>
        <v>0,00</v>
      </c>
      <c r="N28" s="131" t="str">
        <f t="shared" si="5"/>
        <v>0,00</v>
      </c>
      <c r="O28" s="128" t="str">
        <f>IF(NOT(C28=0),SUM((K28-K5)/(C28-C5)),"0,00")</f>
        <v>0,00</v>
      </c>
      <c r="P28" s="76">
        <f t="shared" si="2"/>
        <v>0</v>
      </c>
      <c r="Q28" s="79" t="str">
        <f t="shared" si="8"/>
        <v>0,00</v>
      </c>
      <c r="R28" s="79"/>
      <c r="S28" s="101" t="str">
        <f>IF(R28="H",IF(I28&gt;0.33,SUM((C28-C5)*120*S4*0.9*1.5),IF(O28&gt;0.2,SUM((C28-C5)*120*S4*0.9*1.5),SUM((C28-C5)*120*S4))),"0,00")</f>
        <v>0,00</v>
      </c>
      <c r="T28" s="101" t="str">
        <f t="shared" si="6"/>
        <v>0,00</v>
      </c>
      <c r="U28" s="101">
        <f t="shared" si="7"/>
        <v>0</v>
      </c>
      <c r="W28" s="61"/>
    </row>
    <row r="29" spans="1:23" ht="15.75">
      <c r="A29" s="20"/>
      <c r="B29" s="3">
        <v>37296</v>
      </c>
      <c r="C29" s="83">
        <v>0</v>
      </c>
      <c r="D29" s="86">
        <v>0</v>
      </c>
      <c r="E29" s="40" t="str">
        <f>IF(NOT(C29=0),SUM(((C29-C5)*0.33)+D5),"0,00")</f>
        <v>0,00</v>
      </c>
      <c r="F29" s="41" t="str">
        <f t="shared" si="3"/>
        <v>0,00</v>
      </c>
      <c r="G29" s="28" t="str">
        <f>IF(NOT(C29=0),SUM(((D29-D5)/0.33)+C5),"0,00")</f>
        <v>0,00</v>
      </c>
      <c r="H29" s="121" t="str">
        <f t="shared" si="4"/>
        <v>0,00</v>
      </c>
      <c r="I29" s="124" t="str">
        <f>IF(NOT(C29=0),SUM((D29-D5)/(C29-C5)),"0,00")</f>
        <v>0,00</v>
      </c>
      <c r="J29" s="75">
        <f t="shared" si="0"/>
        <v>0</v>
      </c>
      <c r="K29" s="90">
        <v>0</v>
      </c>
      <c r="L29" s="28" t="str">
        <f>IF(NOT(C29=0),SUM(((C29-C5)*0.2)+K5),"0,00")</f>
        <v>0,00</v>
      </c>
      <c r="M29" s="37" t="str">
        <f t="shared" si="1"/>
        <v>0,00</v>
      </c>
      <c r="N29" s="130" t="str">
        <f t="shared" si="5"/>
        <v>0,00</v>
      </c>
      <c r="O29" s="128" t="str">
        <f>IF(NOT(C29=0),SUM((K29-K5)/(C29-C5)),"0,00")</f>
        <v>0,00</v>
      </c>
      <c r="P29" s="75">
        <f t="shared" si="2"/>
        <v>0</v>
      </c>
      <c r="Q29" s="79" t="str">
        <f t="shared" si="8"/>
        <v>0,00</v>
      </c>
      <c r="R29" s="79"/>
      <c r="S29" s="101" t="str">
        <f>IF(R29="H",IF(I29&gt;0.33,SUM((C29-C5)*120*S4*0.9*1.5),IF(O29&gt;0.2,SUM((C29-C5)*120*S4*0.9*1.5),SUM((C29-C5)*120*S4))),"0,00")</f>
        <v>0,00</v>
      </c>
      <c r="T29" s="101" t="str">
        <f t="shared" si="6"/>
        <v>0,00</v>
      </c>
      <c r="U29" s="101">
        <f t="shared" si="7"/>
        <v>0</v>
      </c>
      <c r="W29" s="61"/>
    </row>
    <row r="30" spans="1:21" ht="15.75">
      <c r="A30" s="20"/>
      <c r="B30" s="3">
        <v>37297</v>
      </c>
      <c r="C30" s="83">
        <v>0</v>
      </c>
      <c r="D30" s="86">
        <v>0</v>
      </c>
      <c r="E30" s="40" t="str">
        <f>IF(NOT(C30=0),SUM(((C30-C5)*0.33)+D5),"0,00")</f>
        <v>0,00</v>
      </c>
      <c r="F30" s="41" t="str">
        <f t="shared" si="3"/>
        <v>0,00</v>
      </c>
      <c r="G30" s="28" t="str">
        <f>IF(NOT(C30=0),SUM(((D30-D5)/0.33)+C5),"0,00")</f>
        <v>0,00</v>
      </c>
      <c r="H30" s="121" t="str">
        <f t="shared" si="4"/>
        <v>0,00</v>
      </c>
      <c r="I30" s="124" t="str">
        <f>IF(NOT(C30=0),SUM((D30-D5)/(C30-C5)),"0,00")</f>
        <v>0,00</v>
      </c>
      <c r="J30" s="75">
        <f t="shared" si="0"/>
        <v>0</v>
      </c>
      <c r="K30" s="90">
        <v>0</v>
      </c>
      <c r="L30" s="28" t="str">
        <f>IF(NOT(C30=0),SUM(((C30-C5)*0.2)+K5),"0,00")</f>
        <v>0,00</v>
      </c>
      <c r="M30" s="37" t="str">
        <f t="shared" si="1"/>
        <v>0,00</v>
      </c>
      <c r="N30" s="130" t="str">
        <f t="shared" si="5"/>
        <v>0,00</v>
      </c>
      <c r="O30" s="128" t="str">
        <f>IF(NOT(C30=0),SUM((K30-K5)/(C30-C5)),"0,00")</f>
        <v>0,00</v>
      </c>
      <c r="P30" s="75">
        <f t="shared" si="2"/>
        <v>0</v>
      </c>
      <c r="Q30" s="79" t="str">
        <f t="shared" si="8"/>
        <v>0,00</v>
      </c>
      <c r="R30" s="79"/>
      <c r="S30" s="101" t="str">
        <f>IF(R30="H",IF(I30&gt;0.33,SUM((C30-C5)*120*S4*0.9*1.5),IF(O30&gt;0.2,SUM((C30-C5)*120*S4*0.9*1.5),SUM((C30-C5)*120*S4))),"0,00")</f>
        <v>0,00</v>
      </c>
      <c r="T30" s="101" t="str">
        <f t="shared" si="6"/>
        <v>0,00</v>
      </c>
      <c r="U30" s="101">
        <f t="shared" si="7"/>
        <v>0</v>
      </c>
    </row>
    <row r="31" spans="1:22" ht="15.75">
      <c r="A31" s="20"/>
      <c r="B31" s="3">
        <v>37298</v>
      </c>
      <c r="C31" s="83">
        <v>0</v>
      </c>
      <c r="D31" s="86">
        <v>0</v>
      </c>
      <c r="E31" s="40" t="str">
        <f>IF(NOT(C31=0),SUM(((C31-C5)*0.33)+D5),"0,00")</f>
        <v>0,00</v>
      </c>
      <c r="F31" s="41" t="str">
        <f t="shared" si="3"/>
        <v>0,00</v>
      </c>
      <c r="G31" s="11" t="str">
        <f>IF(NOT(C31=0),SUM(((D31-D5)/0.33)+C5),"0,00")</f>
        <v>0,00</v>
      </c>
      <c r="H31" s="121" t="str">
        <f t="shared" si="4"/>
        <v>0,00</v>
      </c>
      <c r="I31" s="124" t="str">
        <f>IF(NOT(C31=0),SUM((D31-D5)/(C31-C5)),"0,00")</f>
        <v>0,00</v>
      </c>
      <c r="J31" s="75">
        <f t="shared" si="0"/>
        <v>0</v>
      </c>
      <c r="K31" s="90">
        <v>0</v>
      </c>
      <c r="L31" s="28" t="str">
        <f>IF(NOT(C31=0),SUM(((C31-C5)*0.2)+K5),"0,00")</f>
        <v>0,00</v>
      </c>
      <c r="M31" s="37" t="str">
        <f t="shared" si="1"/>
        <v>0,00</v>
      </c>
      <c r="N31" s="130" t="str">
        <f t="shared" si="5"/>
        <v>0,00</v>
      </c>
      <c r="O31" s="128" t="str">
        <f>IF(NOT(C31=0),SUM((K31-K5)/(C31-C5)),"0,00")</f>
        <v>0,00</v>
      </c>
      <c r="P31" s="75">
        <f t="shared" si="2"/>
        <v>0</v>
      </c>
      <c r="Q31" s="79" t="str">
        <f t="shared" si="8"/>
        <v>0,00</v>
      </c>
      <c r="R31" s="79"/>
      <c r="S31" s="101" t="str">
        <f>IF(R31="H",IF(I31&gt;0.33,SUM((C31-C5)*120*S4*0.9*1.5),IF(O31&gt;0.2,SUM((C31-C5)*120*S4*0.9*1.5),SUM((C31-C5)*120*S4))),"0,00")</f>
        <v>0,00</v>
      </c>
      <c r="T31" s="101" t="str">
        <f t="shared" si="6"/>
        <v>0,00</v>
      </c>
      <c r="U31" s="101">
        <f t="shared" si="7"/>
        <v>0</v>
      </c>
      <c r="V31" s="1"/>
    </row>
    <row r="32" spans="1:21" ht="15.75">
      <c r="A32" s="20"/>
      <c r="B32" s="3">
        <v>37299</v>
      </c>
      <c r="C32" s="83">
        <v>0</v>
      </c>
      <c r="D32" s="86">
        <v>0</v>
      </c>
      <c r="E32" s="40" t="str">
        <f>IF(NOT(C32=0),SUM(((C32-C5)*0.33)+D5),"0,00")</f>
        <v>0,00</v>
      </c>
      <c r="F32" s="41" t="str">
        <f t="shared" si="3"/>
        <v>0,00</v>
      </c>
      <c r="G32" s="11" t="str">
        <f>IF(NOT(C32=0),SUM(((D32-D5)/0.33)+C5),"0,00")</f>
        <v>0,00</v>
      </c>
      <c r="H32" s="121" t="str">
        <f t="shared" si="4"/>
        <v>0,00</v>
      </c>
      <c r="I32" s="124" t="str">
        <f>IF(NOT(C32=0),SUM((D32-D5)/(C32-C5)),"0,00")</f>
        <v>0,00</v>
      </c>
      <c r="J32" s="75">
        <f t="shared" si="0"/>
        <v>0</v>
      </c>
      <c r="K32" s="90">
        <v>0</v>
      </c>
      <c r="L32" s="28" t="str">
        <f>IF(NOT(C32=0),SUM(((C32-C5)*0.2)+K5),"0,00")</f>
        <v>0,00</v>
      </c>
      <c r="M32" s="37" t="str">
        <f t="shared" si="1"/>
        <v>0,00</v>
      </c>
      <c r="N32" s="130" t="str">
        <f t="shared" si="5"/>
        <v>0,00</v>
      </c>
      <c r="O32" s="128" t="str">
        <f>IF(NOT(C32=0),SUM((K32-K5)/(C32-C5)),"0,00")</f>
        <v>0,00</v>
      </c>
      <c r="P32" s="75">
        <f t="shared" si="2"/>
        <v>0</v>
      </c>
      <c r="Q32" s="79" t="str">
        <f t="shared" si="8"/>
        <v>0,00</v>
      </c>
      <c r="R32" s="79"/>
      <c r="S32" s="101" t="str">
        <f>IF(R32="H",IF(I32&gt;0.33,SUM((C32-C5)*120*S4*0.9*1.5),IF(O32&gt;0.2,SUM((C32-C5)*120*S4*0.9*1.5),SUM((C32-C5)*120*S4))),"0,00")</f>
        <v>0,00</v>
      </c>
      <c r="T32" s="101" t="str">
        <f t="shared" si="6"/>
        <v>0,00</v>
      </c>
      <c r="U32" s="101">
        <f t="shared" si="7"/>
        <v>0</v>
      </c>
    </row>
    <row r="33" spans="1:21" ht="15.75">
      <c r="A33" s="20"/>
      <c r="B33" s="3">
        <v>37300</v>
      </c>
      <c r="C33" s="83">
        <v>0</v>
      </c>
      <c r="D33" s="86">
        <v>0</v>
      </c>
      <c r="E33" s="40" t="str">
        <f>IF(NOT(C33=0),SUM(((C33-C5)*0.33)+D5),"0,00")</f>
        <v>0,00</v>
      </c>
      <c r="F33" s="32" t="str">
        <f t="shared" si="3"/>
        <v>0,00</v>
      </c>
      <c r="G33" s="11" t="str">
        <f>IF(NOT(C33=0),SUM(((D33-D5)/0.33)+C5),"0,00")</f>
        <v>0,00</v>
      </c>
      <c r="H33" s="121" t="str">
        <f t="shared" si="4"/>
        <v>0,00</v>
      </c>
      <c r="I33" s="124" t="str">
        <f>IF(NOT(C33=0),SUM((D33-D5)/(C33-C5)),"0,00")</f>
        <v>0,00</v>
      </c>
      <c r="J33" s="75">
        <f t="shared" si="0"/>
        <v>0</v>
      </c>
      <c r="K33" s="90">
        <v>0</v>
      </c>
      <c r="L33" s="28" t="str">
        <f>IF(NOT(C33=0),SUM(((C33-C5)*0.2)+K5),"0,00")</f>
        <v>0,00</v>
      </c>
      <c r="M33" s="39" t="str">
        <f t="shared" si="1"/>
        <v>0,00</v>
      </c>
      <c r="N33" s="130" t="str">
        <f t="shared" si="5"/>
        <v>0,00</v>
      </c>
      <c r="O33" s="128" t="str">
        <f>IF(NOT(C33=0),SUM((K33-K5)/(C33-C5)),"0,00")</f>
        <v>0,00</v>
      </c>
      <c r="P33" s="75">
        <f t="shared" si="2"/>
        <v>0</v>
      </c>
      <c r="Q33" s="79" t="str">
        <f t="shared" si="8"/>
        <v>0,00</v>
      </c>
      <c r="R33" s="79"/>
      <c r="S33" s="101" t="str">
        <f>IF(R33="H",IF(I33&gt;0.33,SUM((C33-C5)*120*S4*0.9*1.5),IF(O33&gt;0.2,SUM((C33-C5)*120*S4*0.9*1.5),SUM((C33-C5)*120*S4))),"0,00")</f>
        <v>0,00</v>
      </c>
      <c r="T33" s="101" t="str">
        <f t="shared" si="6"/>
        <v>0,00</v>
      </c>
      <c r="U33" s="101">
        <f t="shared" si="7"/>
        <v>0</v>
      </c>
    </row>
    <row r="34" spans="1:21" ht="16.5" thickBot="1">
      <c r="A34" s="25"/>
      <c r="B34" s="104">
        <v>37301</v>
      </c>
      <c r="C34" s="87"/>
      <c r="D34" s="88"/>
      <c r="E34" s="26" t="str">
        <f>IF(NOT(C34=0),SUM(((C34-C5)*0.33)+D5),"0,00")</f>
        <v>0,00</v>
      </c>
      <c r="F34" s="33" t="str">
        <f t="shared" si="3"/>
        <v>0,00</v>
      </c>
      <c r="G34" s="27" t="str">
        <f>IF(NOT(C34=0),SUM(((D34-D5)/0.33)+C5),"0,00")</f>
        <v>0,00</v>
      </c>
      <c r="H34" s="125" t="str">
        <f t="shared" si="4"/>
        <v>0,00</v>
      </c>
      <c r="I34" s="126" t="str">
        <f>IF(NOT(C34=0),SUM((D34-D5)/(C34-C5)),"0,00")</f>
        <v>0,00</v>
      </c>
      <c r="J34" s="77">
        <f t="shared" si="0"/>
        <v>0</v>
      </c>
      <c r="K34" s="91"/>
      <c r="L34" s="27" t="str">
        <f>IF(NOT(C34=0),SUM(((C34-C5)*0.2)+K5),"0,00")</f>
        <v>0,00</v>
      </c>
      <c r="M34" s="38" t="str">
        <f t="shared" si="1"/>
        <v>0,00</v>
      </c>
      <c r="N34" s="132" t="str">
        <f t="shared" si="5"/>
        <v>0,00</v>
      </c>
      <c r="O34" s="133" t="str">
        <f>IF(NOT(C34=0),SUM((K34-K5)/(C34-C5)),"0,00")</f>
        <v>0,00</v>
      </c>
      <c r="P34" s="77">
        <f t="shared" si="2"/>
        <v>0</v>
      </c>
      <c r="Q34" s="80" t="str">
        <f t="shared" si="8"/>
        <v>0,00</v>
      </c>
      <c r="R34" s="80"/>
      <c r="S34" s="102" t="str">
        <f>IF(R34="H",IF(I34&gt;0.33,SUM((C34-C5)*120*S4*0.9*1.5),IF(O34&gt;0.2,SUM((C34-C5)*120*S4*0.9*1.5),SUM((C34-C5)*120*S4))),"0,00")</f>
        <v>0,00</v>
      </c>
      <c r="T34" s="102" t="str">
        <f t="shared" si="6"/>
        <v>0,00</v>
      </c>
      <c r="U34" s="102">
        <f t="shared" si="7"/>
        <v>0</v>
      </c>
    </row>
    <row r="35" spans="1:21" ht="15.75">
      <c r="A35" s="45"/>
      <c r="B35" s="46"/>
      <c r="C35" s="47"/>
      <c r="D35" s="47"/>
      <c r="E35" s="48"/>
      <c r="F35" s="49"/>
      <c r="G35" s="50"/>
      <c r="H35" s="50"/>
      <c r="I35" s="50"/>
      <c r="J35" s="51"/>
      <c r="K35" s="47"/>
      <c r="L35" s="50"/>
      <c r="M35" s="52"/>
      <c r="N35" s="53"/>
      <c r="O35" s="53"/>
      <c r="P35" s="51"/>
      <c r="Q35" s="72"/>
      <c r="R35" s="72"/>
      <c r="S35" s="96"/>
      <c r="T35" s="96"/>
      <c r="U35" s="96"/>
    </row>
    <row r="36" spans="1:21" ht="15.75">
      <c r="A36" s="45"/>
      <c r="B36" s="46"/>
      <c r="C36" s="47"/>
      <c r="D36" s="47"/>
      <c r="E36" s="48"/>
      <c r="F36" s="49"/>
      <c r="G36" s="50"/>
      <c r="H36" s="50"/>
      <c r="I36" s="50"/>
      <c r="J36" s="51"/>
      <c r="K36" s="47"/>
      <c r="L36" s="50"/>
      <c r="M36" s="52"/>
      <c r="N36" s="53"/>
      <c r="O36" s="53"/>
      <c r="P36" s="51"/>
      <c r="Q36" s="72"/>
      <c r="R36" s="72"/>
      <c r="S36" s="96"/>
      <c r="T36" s="96"/>
      <c r="U36" s="96"/>
    </row>
    <row r="37" spans="1:21" ht="15.75">
      <c r="A37" s="45"/>
      <c r="B37" s="46"/>
      <c r="C37" s="47"/>
      <c r="D37" s="47"/>
      <c r="E37" s="48"/>
      <c r="F37" s="49"/>
      <c r="G37" s="50"/>
      <c r="H37" s="50"/>
      <c r="I37" s="50"/>
      <c r="J37" s="51"/>
      <c r="K37" s="47"/>
      <c r="L37" s="50"/>
      <c r="M37" s="52"/>
      <c r="N37" s="53"/>
      <c r="O37" s="53"/>
      <c r="P37" s="51"/>
      <c r="Q37" s="72"/>
      <c r="R37" s="72"/>
      <c r="S37" s="96"/>
      <c r="T37" s="96"/>
      <c r="U37" s="96"/>
    </row>
    <row r="38" spans="1:21" ht="15.75">
      <c r="A38" s="45"/>
      <c r="B38" s="46"/>
      <c r="C38" s="47"/>
      <c r="D38" s="47"/>
      <c r="E38" s="48"/>
      <c r="F38" s="49"/>
      <c r="G38" s="50"/>
      <c r="H38" s="50"/>
      <c r="I38" s="50"/>
      <c r="J38" s="51"/>
      <c r="K38" s="47"/>
      <c r="L38" s="50"/>
      <c r="M38" s="52"/>
      <c r="N38" s="53"/>
      <c r="O38" s="53"/>
      <c r="P38" s="51"/>
      <c r="Q38" s="72"/>
      <c r="R38" s="72"/>
      <c r="S38" s="96"/>
      <c r="T38" s="96"/>
      <c r="U38" s="96"/>
    </row>
    <row r="39" spans="1:21" ht="15.75">
      <c r="A39" s="45"/>
      <c r="B39" s="46"/>
      <c r="C39" s="47"/>
      <c r="D39" s="116"/>
      <c r="E39" s="48"/>
      <c r="F39" s="49"/>
      <c r="G39" s="50"/>
      <c r="H39" s="50"/>
      <c r="I39" s="50"/>
      <c r="J39" s="51"/>
      <c r="K39" s="47"/>
      <c r="L39" s="50"/>
      <c r="M39" s="52"/>
      <c r="N39" s="53"/>
      <c r="O39" s="53"/>
      <c r="P39" s="51"/>
      <c r="Q39" s="72"/>
      <c r="R39" s="72"/>
      <c r="S39" s="96"/>
      <c r="T39" s="96"/>
      <c r="U39" s="96"/>
    </row>
    <row r="40" spans="1:21" ht="15.75">
      <c r="A40" s="45"/>
      <c r="B40" s="46"/>
      <c r="C40" s="47"/>
      <c r="D40" s="47"/>
      <c r="E40" s="48"/>
      <c r="F40" s="49"/>
      <c r="G40" s="50"/>
      <c r="H40" s="50"/>
      <c r="I40" s="50"/>
      <c r="J40" s="51"/>
      <c r="K40" s="47"/>
      <c r="L40" s="50"/>
      <c r="M40" s="52"/>
      <c r="N40" s="53"/>
      <c r="O40" s="53"/>
      <c r="P40" s="51"/>
      <c r="Q40" s="72"/>
      <c r="R40" s="72"/>
      <c r="S40" s="96"/>
      <c r="T40" s="96"/>
      <c r="U40" s="96"/>
    </row>
    <row r="41" spans="1:21" ht="15.75">
      <c r="A41" s="45"/>
      <c r="B41" s="46"/>
      <c r="C41" s="47"/>
      <c r="D41" s="47"/>
      <c r="E41" s="48"/>
      <c r="F41" s="49"/>
      <c r="G41" s="50"/>
      <c r="H41" s="50"/>
      <c r="I41" s="50"/>
      <c r="J41" s="51"/>
      <c r="K41" s="47"/>
      <c r="L41" s="50"/>
      <c r="M41" s="52"/>
      <c r="N41" s="53"/>
      <c r="O41" s="53"/>
      <c r="P41" s="51"/>
      <c r="Q41" s="72"/>
      <c r="R41" s="72"/>
      <c r="S41" s="96"/>
      <c r="T41" s="96"/>
      <c r="U41" s="96"/>
    </row>
    <row r="42" spans="1:21" ht="15.75">
      <c r="A42" s="45"/>
      <c r="B42" s="46"/>
      <c r="C42" s="47"/>
      <c r="D42" s="47"/>
      <c r="E42" s="48"/>
      <c r="F42" s="49"/>
      <c r="G42" s="50"/>
      <c r="H42" s="50"/>
      <c r="I42" s="50"/>
      <c r="J42" s="51"/>
      <c r="K42" s="47"/>
      <c r="L42" s="50"/>
      <c r="M42" s="52"/>
      <c r="N42" s="53"/>
      <c r="O42" s="53"/>
      <c r="P42" s="51"/>
      <c r="Q42" s="72"/>
      <c r="R42" s="72"/>
      <c r="S42" s="96"/>
      <c r="T42" s="96"/>
      <c r="U42" s="96"/>
    </row>
    <row r="43" spans="1:21" ht="15.75">
      <c r="A43" s="45"/>
      <c r="B43" s="46"/>
      <c r="C43" s="47"/>
      <c r="D43" s="47"/>
      <c r="E43" s="48"/>
      <c r="F43" s="49"/>
      <c r="G43" s="50"/>
      <c r="H43" s="50"/>
      <c r="I43" s="50"/>
      <c r="J43" s="51"/>
      <c r="K43" s="47"/>
      <c r="L43" s="50"/>
      <c r="M43" s="52"/>
      <c r="N43" s="53"/>
      <c r="O43" s="53"/>
      <c r="P43" s="51"/>
      <c r="Q43" s="72"/>
      <c r="R43" s="72"/>
      <c r="S43" s="96"/>
      <c r="T43" s="96"/>
      <c r="U43" s="96"/>
    </row>
    <row r="44" spans="1:21" ht="15.75">
      <c r="A44" s="45"/>
      <c r="B44" s="46"/>
      <c r="C44" s="47"/>
      <c r="D44" s="47"/>
      <c r="E44" s="48"/>
      <c r="F44" s="49"/>
      <c r="G44" s="50"/>
      <c r="H44" s="50"/>
      <c r="I44" s="50"/>
      <c r="J44" s="51"/>
      <c r="K44" s="47"/>
      <c r="L44" s="50"/>
      <c r="M44" s="52"/>
      <c r="N44" s="53"/>
      <c r="O44" s="53"/>
      <c r="P44" s="51"/>
      <c r="Q44" s="72"/>
      <c r="R44" s="72"/>
      <c r="S44" s="96"/>
      <c r="T44" s="96"/>
      <c r="U44" s="96"/>
    </row>
    <row r="45" spans="1:21" ht="15.75">
      <c r="A45" s="45"/>
      <c r="B45" s="46"/>
      <c r="C45" s="47"/>
      <c r="D45" s="47"/>
      <c r="E45" s="48"/>
      <c r="F45" s="49"/>
      <c r="G45" s="50"/>
      <c r="H45" s="50"/>
      <c r="I45" s="50"/>
      <c r="J45" s="51"/>
      <c r="K45" s="47"/>
      <c r="L45" s="50"/>
      <c r="M45" s="52"/>
      <c r="N45" s="53"/>
      <c r="O45" s="53"/>
      <c r="P45" s="51"/>
      <c r="Q45" s="72"/>
      <c r="R45" s="72"/>
      <c r="S45" s="96"/>
      <c r="T45" s="96"/>
      <c r="U45" s="96"/>
    </row>
    <row r="46" spans="1:21" ht="15.75">
      <c r="A46" s="45"/>
      <c r="B46" s="46"/>
      <c r="C46" s="47"/>
      <c r="D46" s="47"/>
      <c r="E46" s="48"/>
      <c r="F46" s="49"/>
      <c r="G46" s="50"/>
      <c r="H46" s="50"/>
      <c r="I46" s="50"/>
      <c r="J46" s="51"/>
      <c r="K46" s="47"/>
      <c r="L46" s="50"/>
      <c r="M46" s="52"/>
      <c r="N46" s="53"/>
      <c r="O46" s="53"/>
      <c r="P46" s="51"/>
      <c r="Q46" s="72"/>
      <c r="R46" s="72"/>
      <c r="S46" s="96"/>
      <c r="T46" s="96"/>
      <c r="U46" s="96"/>
    </row>
    <row r="47" spans="1:21" ht="15.75">
      <c r="A47" s="45"/>
      <c r="B47" s="46"/>
      <c r="C47" s="47"/>
      <c r="D47" s="47"/>
      <c r="E47" s="48"/>
      <c r="F47" s="49"/>
      <c r="G47" s="50"/>
      <c r="H47" s="50"/>
      <c r="I47" s="50"/>
      <c r="J47" s="51"/>
      <c r="K47" s="47"/>
      <c r="L47" s="50"/>
      <c r="M47" s="52"/>
      <c r="N47" s="53"/>
      <c r="O47" s="53"/>
      <c r="P47" s="51"/>
      <c r="Q47" s="72"/>
      <c r="R47" s="72"/>
      <c r="S47" s="96"/>
      <c r="T47" s="96"/>
      <c r="U47" s="96"/>
    </row>
    <row r="48" spans="1:21" ht="15.75">
      <c r="A48" s="45"/>
      <c r="B48" s="46"/>
      <c r="C48" s="47"/>
      <c r="D48" s="47"/>
      <c r="E48" s="48"/>
      <c r="F48" s="49"/>
      <c r="G48" s="50"/>
      <c r="H48" s="50"/>
      <c r="I48" s="50"/>
      <c r="J48" s="51"/>
      <c r="K48" s="47"/>
      <c r="L48" s="50"/>
      <c r="M48" s="52"/>
      <c r="N48" s="53"/>
      <c r="O48" s="53"/>
      <c r="P48" s="51"/>
      <c r="Q48" s="72"/>
      <c r="R48" s="72"/>
      <c r="S48" s="96"/>
      <c r="T48" s="96"/>
      <c r="U48" s="96"/>
    </row>
    <row r="49" spans="1:21" ht="15.75">
      <c r="A49" s="45"/>
      <c r="B49" s="46"/>
      <c r="C49" s="47"/>
      <c r="D49" s="47"/>
      <c r="E49" s="48"/>
      <c r="F49" s="49"/>
      <c r="G49" s="50"/>
      <c r="H49" s="50"/>
      <c r="I49" s="50"/>
      <c r="J49" s="51"/>
      <c r="K49" s="47"/>
      <c r="L49" s="50"/>
      <c r="M49" s="52"/>
      <c r="N49" s="53"/>
      <c r="O49" s="53"/>
      <c r="P49" s="51"/>
      <c r="Q49" s="72"/>
      <c r="R49" s="72"/>
      <c r="S49" s="96"/>
      <c r="T49" s="96"/>
      <c r="U49" s="96"/>
    </row>
    <row r="50" spans="1:21" ht="15.75">
      <c r="A50" s="45"/>
      <c r="B50" s="46"/>
      <c r="C50" s="47"/>
      <c r="D50" s="47"/>
      <c r="E50" s="48"/>
      <c r="F50" s="49"/>
      <c r="G50" s="50"/>
      <c r="H50" s="50"/>
      <c r="I50" s="50"/>
      <c r="J50" s="51"/>
      <c r="K50" s="47"/>
      <c r="L50" s="50"/>
      <c r="M50" s="52"/>
      <c r="N50" s="53"/>
      <c r="O50" s="53"/>
      <c r="P50" s="51"/>
      <c r="Q50" s="72"/>
      <c r="R50" s="72"/>
      <c r="S50" s="96"/>
      <c r="T50" s="96"/>
      <c r="U50" s="96"/>
    </row>
    <row r="51" spans="1:21" ht="15.75">
      <c r="A51" s="45"/>
      <c r="B51" s="46"/>
      <c r="C51" s="47"/>
      <c r="D51" s="47"/>
      <c r="E51" s="48"/>
      <c r="F51" s="49"/>
      <c r="G51" s="50"/>
      <c r="H51" s="50"/>
      <c r="I51" s="50"/>
      <c r="J51" s="51"/>
      <c r="K51" s="47"/>
      <c r="L51" s="50"/>
      <c r="M51" s="52"/>
      <c r="N51" s="53"/>
      <c r="O51" s="53"/>
      <c r="P51" s="51"/>
      <c r="Q51" s="72"/>
      <c r="R51" s="72"/>
      <c r="S51" s="96"/>
      <c r="T51" s="96"/>
      <c r="U51" s="96"/>
    </row>
    <row r="52" spans="1:21" ht="15.75">
      <c r="A52" s="45"/>
      <c r="B52" s="46"/>
      <c r="C52" s="47"/>
      <c r="D52" s="47"/>
      <c r="E52" s="48"/>
      <c r="F52" s="49"/>
      <c r="G52" s="50"/>
      <c r="H52" s="50"/>
      <c r="I52" s="50"/>
      <c r="J52" s="51"/>
      <c r="K52" s="47"/>
      <c r="L52" s="50"/>
      <c r="M52" s="52"/>
      <c r="N52" s="53"/>
      <c r="O52" s="53"/>
      <c r="P52" s="51"/>
      <c r="Q52" s="72"/>
      <c r="R52" s="72"/>
      <c r="S52" s="96"/>
      <c r="T52" s="96"/>
      <c r="U52" s="96"/>
    </row>
    <row r="53" spans="1:21" ht="15.75">
      <c r="A53" s="45"/>
      <c r="B53" s="46"/>
      <c r="C53" s="47"/>
      <c r="D53" s="47"/>
      <c r="E53" s="48"/>
      <c r="F53" s="49"/>
      <c r="G53" s="50"/>
      <c r="H53" s="50"/>
      <c r="I53" s="50"/>
      <c r="J53" s="51"/>
      <c r="K53" s="47"/>
      <c r="L53" s="50"/>
      <c r="M53" s="52"/>
      <c r="N53" s="53"/>
      <c r="O53" s="53"/>
      <c r="P53" s="51"/>
      <c r="Q53" s="72"/>
      <c r="R53" s="72"/>
      <c r="S53" s="96"/>
      <c r="T53" s="96"/>
      <c r="U53" s="96"/>
    </row>
    <row r="54" spans="1:21" ht="15.75">
      <c r="A54" s="45"/>
      <c r="B54" s="46"/>
      <c r="C54" s="54"/>
      <c r="D54" s="54"/>
      <c r="E54" s="55"/>
      <c r="F54" s="56"/>
      <c r="G54" s="57"/>
      <c r="H54" s="57"/>
      <c r="I54" s="57"/>
      <c r="J54" s="58"/>
      <c r="K54" s="54"/>
      <c r="L54" s="57"/>
      <c r="M54" s="59"/>
      <c r="N54" s="60"/>
      <c r="O54" s="60"/>
      <c r="P54" s="58"/>
      <c r="Q54" s="71"/>
      <c r="R54" s="71"/>
      <c r="S54" s="95"/>
      <c r="T54" s="95"/>
      <c r="U54" s="95"/>
    </row>
    <row r="55" spans="1:21" ht="15.75">
      <c r="A55" s="45"/>
      <c r="B55" s="46"/>
      <c r="C55" s="54"/>
      <c r="D55" s="54"/>
      <c r="E55" s="55"/>
      <c r="F55" s="56"/>
      <c r="G55" s="57"/>
      <c r="H55" s="57"/>
      <c r="I55" s="57"/>
      <c r="J55" s="58"/>
      <c r="K55" s="54"/>
      <c r="L55" s="57"/>
      <c r="M55" s="59"/>
      <c r="N55" s="60"/>
      <c r="O55" s="60"/>
      <c r="P55" s="58"/>
      <c r="Q55" s="71"/>
      <c r="R55" s="71"/>
      <c r="S55" s="95"/>
      <c r="T55" s="95"/>
      <c r="U55" s="95"/>
    </row>
    <row r="56" spans="1:21" ht="15.75">
      <c r="A56" s="45"/>
      <c r="B56" s="46"/>
      <c r="C56" s="54"/>
      <c r="D56" s="54"/>
      <c r="E56" s="55"/>
      <c r="F56" s="56"/>
      <c r="G56" s="57"/>
      <c r="H56" s="57"/>
      <c r="I56" s="57"/>
      <c r="J56" s="58"/>
      <c r="K56" s="54"/>
      <c r="L56" s="57"/>
      <c r="M56" s="59"/>
      <c r="N56" s="60"/>
      <c r="O56" s="60"/>
      <c r="P56" s="58"/>
      <c r="Q56" s="71"/>
      <c r="R56" s="71"/>
      <c r="S56" s="95"/>
      <c r="T56" s="95"/>
      <c r="U56" s="95"/>
    </row>
    <row r="57" spans="1:21" ht="15.75">
      <c r="A57" s="45"/>
      <c r="B57" s="46"/>
      <c r="C57" s="54"/>
      <c r="D57" s="54"/>
      <c r="E57" s="55"/>
      <c r="F57" s="56"/>
      <c r="G57" s="57"/>
      <c r="H57" s="57"/>
      <c r="I57" s="57"/>
      <c r="J57" s="58"/>
      <c r="K57" s="54"/>
      <c r="L57" s="57"/>
      <c r="M57" s="59"/>
      <c r="N57" s="60"/>
      <c r="O57" s="60"/>
      <c r="P57" s="58"/>
      <c r="Q57" s="71"/>
      <c r="R57" s="71"/>
      <c r="S57" s="95"/>
      <c r="T57" s="95"/>
      <c r="U57" s="95"/>
    </row>
    <row r="58" spans="1:21" ht="15.75">
      <c r="A58" s="45"/>
      <c r="B58" s="46"/>
      <c r="C58" s="54"/>
      <c r="D58" s="54"/>
      <c r="E58" s="55"/>
      <c r="F58" s="56"/>
      <c r="G58" s="57"/>
      <c r="H58" s="57"/>
      <c r="I58" s="57"/>
      <c r="J58" s="58"/>
      <c r="K58" s="54"/>
      <c r="L58" s="57"/>
      <c r="M58" s="59"/>
      <c r="N58" s="60"/>
      <c r="O58" s="60"/>
      <c r="P58" s="58"/>
      <c r="Q58" s="71"/>
      <c r="R58" s="71"/>
      <c r="S58" s="95"/>
      <c r="T58" s="95"/>
      <c r="U58" s="95"/>
    </row>
    <row r="59" spans="1:21" ht="15.75">
      <c r="A59" s="45"/>
      <c r="B59" s="46"/>
      <c r="C59" s="54"/>
      <c r="D59" s="54"/>
      <c r="E59" s="55"/>
      <c r="F59" s="56"/>
      <c r="G59" s="57"/>
      <c r="H59" s="57"/>
      <c r="I59" s="57"/>
      <c r="J59" s="58"/>
      <c r="K59" s="54"/>
      <c r="L59" s="57"/>
      <c r="M59" s="59"/>
      <c r="N59" s="60"/>
      <c r="O59" s="60"/>
      <c r="P59" s="58"/>
      <c r="Q59" s="71"/>
      <c r="R59" s="71"/>
      <c r="S59" s="95"/>
      <c r="T59" s="95"/>
      <c r="U59" s="95"/>
    </row>
    <row r="60" spans="1:21" ht="15.75">
      <c r="A60" s="45"/>
      <c r="B60" s="46"/>
      <c r="C60" s="54"/>
      <c r="D60" s="54"/>
      <c r="E60" s="55"/>
      <c r="F60" s="56"/>
      <c r="G60" s="57"/>
      <c r="H60" s="57"/>
      <c r="I60" s="57"/>
      <c r="J60" s="58"/>
      <c r="K60" s="54"/>
      <c r="L60" s="57"/>
      <c r="M60" s="59"/>
      <c r="N60" s="60"/>
      <c r="O60" s="60"/>
      <c r="P60" s="58"/>
      <c r="Q60" s="71"/>
      <c r="R60" s="71"/>
      <c r="S60" s="95"/>
      <c r="T60" s="95"/>
      <c r="U60" s="95"/>
    </row>
    <row r="61" spans="1:21" ht="15.75">
      <c r="A61" s="45"/>
      <c r="B61" s="46"/>
      <c r="C61" s="54"/>
      <c r="D61" s="54"/>
      <c r="E61" s="55"/>
      <c r="F61" s="56"/>
      <c r="G61" s="57"/>
      <c r="H61" s="57"/>
      <c r="I61" s="57"/>
      <c r="J61" s="58"/>
      <c r="K61" s="54"/>
      <c r="L61" s="57"/>
      <c r="M61" s="59"/>
      <c r="N61" s="60"/>
      <c r="O61" s="60"/>
      <c r="P61" s="58"/>
      <c r="Q61" s="71"/>
      <c r="R61" s="71"/>
      <c r="S61" s="95"/>
      <c r="T61" s="95"/>
      <c r="U61" s="95"/>
    </row>
    <row r="62" spans="1:21" ht="15.75">
      <c r="A62" s="45"/>
      <c r="B62" s="46"/>
      <c r="C62" s="54"/>
      <c r="D62" s="54"/>
      <c r="E62" s="55"/>
      <c r="F62" s="56"/>
      <c r="G62" s="57"/>
      <c r="H62" s="57"/>
      <c r="I62" s="57"/>
      <c r="J62" s="58"/>
      <c r="K62" s="54"/>
      <c r="L62" s="57"/>
      <c r="M62" s="59"/>
      <c r="N62" s="60"/>
      <c r="O62" s="60"/>
      <c r="P62" s="58"/>
      <c r="Q62" s="71"/>
      <c r="R62" s="71"/>
      <c r="S62" s="95"/>
      <c r="T62" s="95"/>
      <c r="U62" s="95"/>
    </row>
    <row r="63" spans="1:21" ht="15.75">
      <c r="A63" s="45"/>
      <c r="B63" s="46"/>
      <c r="C63" s="54"/>
      <c r="D63" s="54"/>
      <c r="E63" s="55"/>
      <c r="F63" s="56"/>
      <c r="G63" s="57"/>
      <c r="H63" s="57"/>
      <c r="I63" s="57"/>
      <c r="J63" s="58"/>
      <c r="K63" s="54"/>
      <c r="L63" s="57"/>
      <c r="M63" s="59"/>
      <c r="N63" s="60"/>
      <c r="O63" s="60"/>
      <c r="P63" s="58"/>
      <c r="Q63" s="71"/>
      <c r="R63" s="71"/>
      <c r="S63" s="95"/>
      <c r="T63" s="95"/>
      <c r="U63" s="95"/>
    </row>
    <row r="64" spans="1:21" ht="15.75">
      <c r="A64" s="45"/>
      <c r="B64" s="46"/>
      <c r="C64" s="54"/>
      <c r="D64" s="54"/>
      <c r="E64" s="55"/>
      <c r="F64" s="56"/>
      <c r="G64" s="57"/>
      <c r="H64" s="57"/>
      <c r="I64" s="57"/>
      <c r="J64" s="58"/>
      <c r="K64" s="54"/>
      <c r="L64" s="57"/>
      <c r="M64" s="59"/>
      <c r="N64" s="60"/>
      <c r="O64" s="60"/>
      <c r="P64" s="58"/>
      <c r="Q64" s="71"/>
      <c r="R64" s="71"/>
      <c r="S64" s="95"/>
      <c r="T64" s="95"/>
      <c r="U64" s="95"/>
    </row>
    <row r="65" spans="1:21" ht="15.75">
      <c r="A65" s="45"/>
      <c r="B65" s="46"/>
      <c r="C65" s="54"/>
      <c r="D65" s="54"/>
      <c r="E65" s="55"/>
      <c r="F65" s="56"/>
      <c r="G65" s="57"/>
      <c r="H65" s="57"/>
      <c r="I65" s="57"/>
      <c r="J65" s="58"/>
      <c r="K65" s="54"/>
      <c r="L65" s="57"/>
      <c r="M65" s="59"/>
      <c r="N65" s="60"/>
      <c r="O65" s="60"/>
      <c r="P65" s="58"/>
      <c r="Q65" s="71"/>
      <c r="R65" s="71"/>
      <c r="S65" s="95"/>
      <c r="T65" s="95"/>
      <c r="U65" s="95"/>
    </row>
    <row r="66" spans="1:21" ht="15.75">
      <c r="A66" s="45"/>
      <c r="B66" s="46"/>
      <c r="C66" s="54"/>
      <c r="D66" s="54"/>
      <c r="E66" s="55"/>
      <c r="F66" s="56"/>
      <c r="G66" s="57"/>
      <c r="H66" s="57"/>
      <c r="I66" s="57"/>
      <c r="J66" s="58"/>
      <c r="K66" s="54"/>
      <c r="L66" s="57"/>
      <c r="M66" s="59"/>
      <c r="N66" s="60"/>
      <c r="O66" s="60"/>
      <c r="P66" s="58"/>
      <c r="Q66" s="71"/>
      <c r="R66" s="71"/>
      <c r="S66" s="95"/>
      <c r="T66" s="95"/>
      <c r="U66" s="95"/>
    </row>
    <row r="67" spans="1:21" ht="15.75">
      <c r="A67" s="45"/>
      <c r="B67" s="46"/>
      <c r="C67" s="54"/>
      <c r="D67" s="54"/>
      <c r="E67" s="55"/>
      <c r="F67" s="56"/>
      <c r="G67" s="57"/>
      <c r="H67" s="57"/>
      <c r="I67" s="57"/>
      <c r="J67" s="58"/>
      <c r="K67" s="54"/>
      <c r="L67" s="57"/>
      <c r="M67" s="59"/>
      <c r="N67" s="60"/>
      <c r="O67" s="60"/>
      <c r="P67" s="58"/>
      <c r="Q67" s="71"/>
      <c r="R67" s="71"/>
      <c r="S67" s="95"/>
      <c r="T67" s="95"/>
      <c r="U67" s="95"/>
    </row>
    <row r="68" spans="1:21" ht="15.75">
      <c r="A68" s="45"/>
      <c r="B68" s="46"/>
      <c r="C68" s="54"/>
      <c r="D68" s="54"/>
      <c r="E68" s="55"/>
      <c r="F68" s="56"/>
      <c r="G68" s="57"/>
      <c r="H68" s="57"/>
      <c r="I68" s="57"/>
      <c r="J68" s="58"/>
      <c r="K68" s="54"/>
      <c r="L68" s="57"/>
      <c r="M68" s="59"/>
      <c r="N68" s="60"/>
      <c r="O68" s="60"/>
      <c r="P68" s="58"/>
      <c r="Q68" s="71"/>
      <c r="R68" s="71"/>
      <c r="S68" s="95"/>
      <c r="T68" s="95"/>
      <c r="U68" s="95"/>
    </row>
    <row r="69" spans="1:21" ht="15.75">
      <c r="A69" s="45"/>
      <c r="B69" s="46"/>
      <c r="C69" s="54"/>
      <c r="D69" s="54"/>
      <c r="E69" s="55"/>
      <c r="F69" s="56"/>
      <c r="G69" s="57"/>
      <c r="H69" s="57"/>
      <c r="I69" s="57"/>
      <c r="J69" s="58"/>
      <c r="K69" s="54"/>
      <c r="L69" s="57"/>
      <c r="M69" s="59"/>
      <c r="N69" s="60"/>
      <c r="O69" s="60"/>
      <c r="P69" s="58"/>
      <c r="Q69" s="71"/>
      <c r="R69" s="71"/>
      <c r="S69" s="95"/>
      <c r="T69" s="95"/>
      <c r="U69" s="95"/>
    </row>
    <row r="70" spans="1:21" ht="15.75">
      <c r="A70" s="45"/>
      <c r="B70" s="46"/>
      <c r="C70" s="54"/>
      <c r="D70" s="54"/>
      <c r="E70" s="55"/>
      <c r="F70" s="56"/>
      <c r="G70" s="57"/>
      <c r="H70" s="57"/>
      <c r="I70" s="57"/>
      <c r="J70" s="58"/>
      <c r="K70" s="54"/>
      <c r="L70" s="57"/>
      <c r="M70" s="59"/>
      <c r="N70" s="60"/>
      <c r="O70" s="60"/>
      <c r="P70" s="58"/>
      <c r="Q70" s="71"/>
      <c r="R70" s="71"/>
      <c r="S70" s="95"/>
      <c r="T70" s="95"/>
      <c r="U70" s="95"/>
    </row>
    <row r="71" spans="1:21" ht="15.75">
      <c r="A71" s="45"/>
      <c r="B71" s="46"/>
      <c r="C71" s="54"/>
      <c r="D71" s="54"/>
      <c r="E71" s="55"/>
      <c r="F71" s="56"/>
      <c r="G71" s="57"/>
      <c r="H71" s="57"/>
      <c r="I71" s="57"/>
      <c r="J71" s="58"/>
      <c r="K71" s="54"/>
      <c r="L71" s="57"/>
      <c r="M71" s="59"/>
      <c r="N71" s="60"/>
      <c r="O71" s="60"/>
      <c r="P71" s="58"/>
      <c r="Q71" s="71"/>
      <c r="R71" s="71"/>
      <c r="S71" s="95"/>
      <c r="T71" s="95"/>
      <c r="U71" s="95"/>
    </row>
    <row r="72" spans="1:21" ht="15.75">
      <c r="A72" s="45"/>
      <c r="B72" s="46"/>
      <c r="C72" s="54"/>
      <c r="D72" s="54"/>
      <c r="E72" s="55"/>
      <c r="F72" s="56"/>
      <c r="G72" s="57"/>
      <c r="H72" s="57"/>
      <c r="I72" s="57"/>
      <c r="J72" s="58"/>
      <c r="K72" s="54"/>
      <c r="L72" s="57"/>
      <c r="M72" s="59"/>
      <c r="N72" s="60"/>
      <c r="O72" s="60"/>
      <c r="P72" s="58"/>
      <c r="Q72" s="71"/>
      <c r="R72" s="71"/>
      <c r="S72" s="95"/>
      <c r="T72" s="95"/>
      <c r="U72" s="95"/>
    </row>
    <row r="73" spans="1:21" ht="15.75">
      <c r="A73" s="45"/>
      <c r="B73" s="46"/>
      <c r="C73" s="54"/>
      <c r="D73" s="54"/>
      <c r="E73" s="55"/>
      <c r="F73" s="56"/>
      <c r="G73" s="57"/>
      <c r="H73" s="57"/>
      <c r="I73" s="57"/>
      <c r="J73" s="58"/>
      <c r="K73" s="54"/>
      <c r="L73" s="57"/>
      <c r="M73" s="59"/>
      <c r="N73" s="60"/>
      <c r="O73" s="60"/>
      <c r="P73" s="58"/>
      <c r="Q73" s="71"/>
      <c r="R73" s="71"/>
      <c r="S73" s="95"/>
      <c r="T73" s="95"/>
      <c r="U73" s="95"/>
    </row>
    <row r="74" spans="1:21" ht="15.75">
      <c r="A74" s="45"/>
      <c r="B74" s="46"/>
      <c r="C74" s="54"/>
      <c r="D74" s="54"/>
      <c r="E74" s="55"/>
      <c r="F74" s="56"/>
      <c r="G74" s="57"/>
      <c r="H74" s="57"/>
      <c r="I74" s="57"/>
      <c r="J74" s="58"/>
      <c r="K74" s="54"/>
      <c r="L74" s="57"/>
      <c r="M74" s="59"/>
      <c r="N74" s="60"/>
      <c r="O74" s="60"/>
      <c r="P74" s="58"/>
      <c r="Q74" s="71"/>
      <c r="R74" s="71"/>
      <c r="S74" s="95"/>
      <c r="T74" s="95"/>
      <c r="U74" s="95"/>
    </row>
    <row r="75" spans="1:21" ht="15.75">
      <c r="A75" s="45"/>
      <c r="B75" s="46"/>
      <c r="C75" s="54"/>
      <c r="D75" s="54"/>
      <c r="E75" s="55"/>
      <c r="F75" s="56"/>
      <c r="G75" s="57"/>
      <c r="H75" s="57"/>
      <c r="I75" s="57"/>
      <c r="J75" s="58"/>
      <c r="K75" s="54"/>
      <c r="L75" s="57"/>
      <c r="M75" s="59"/>
      <c r="N75" s="60"/>
      <c r="O75" s="60"/>
      <c r="P75" s="58"/>
      <c r="Q75" s="71"/>
      <c r="R75" s="71"/>
      <c r="S75" s="95"/>
      <c r="T75" s="95"/>
      <c r="U75" s="95"/>
    </row>
    <row r="76" spans="1:21" ht="15.75">
      <c r="A76" s="45"/>
      <c r="B76" s="46"/>
      <c r="C76" s="54"/>
      <c r="D76" s="54"/>
      <c r="E76" s="55"/>
      <c r="F76" s="56"/>
      <c r="G76" s="57"/>
      <c r="H76" s="57"/>
      <c r="I76" s="57"/>
      <c r="J76" s="58"/>
      <c r="K76" s="54"/>
      <c r="L76" s="57"/>
      <c r="M76" s="59"/>
      <c r="N76" s="60"/>
      <c r="O76" s="60"/>
      <c r="P76" s="58"/>
      <c r="Q76" s="71"/>
      <c r="R76" s="71"/>
      <c r="S76" s="95"/>
      <c r="T76" s="95"/>
      <c r="U76" s="95"/>
    </row>
    <row r="77" spans="1:21" ht="15.75">
      <c r="A77" s="45"/>
      <c r="B77" s="46"/>
      <c r="C77" s="54"/>
      <c r="D77" s="54"/>
      <c r="E77" s="55"/>
      <c r="F77" s="56"/>
      <c r="G77" s="57"/>
      <c r="H77" s="57"/>
      <c r="I77" s="57"/>
      <c r="J77" s="58"/>
      <c r="K77" s="54"/>
      <c r="L77" s="57"/>
      <c r="M77" s="59"/>
      <c r="N77" s="60"/>
      <c r="O77" s="60"/>
      <c r="P77" s="58"/>
      <c r="Q77" s="71"/>
      <c r="R77" s="71"/>
      <c r="S77" s="95"/>
      <c r="T77" s="95"/>
      <c r="U77" s="95"/>
    </row>
    <row r="78" spans="1:21" ht="15.75">
      <c r="A78" s="45"/>
      <c r="B78" s="46"/>
      <c r="C78" s="54"/>
      <c r="D78" s="54"/>
      <c r="E78" s="55"/>
      <c r="F78" s="56"/>
      <c r="G78" s="57"/>
      <c r="H78" s="57"/>
      <c r="I78" s="57"/>
      <c r="J78" s="58"/>
      <c r="K78" s="54"/>
      <c r="L78" s="57"/>
      <c r="M78" s="59"/>
      <c r="N78" s="60"/>
      <c r="O78" s="60"/>
      <c r="P78" s="58"/>
      <c r="Q78" s="71"/>
      <c r="R78" s="71"/>
      <c r="S78" s="95"/>
      <c r="T78" s="95"/>
      <c r="U78" s="95"/>
    </row>
    <row r="79" spans="1:21" ht="15.75">
      <c r="A79" s="45"/>
      <c r="B79" s="46"/>
      <c r="C79" s="54"/>
      <c r="D79" s="54"/>
      <c r="E79" s="55"/>
      <c r="F79" s="56"/>
      <c r="G79" s="57"/>
      <c r="H79" s="57"/>
      <c r="I79" s="57"/>
      <c r="J79" s="58"/>
      <c r="K79" s="54"/>
      <c r="L79" s="57"/>
      <c r="M79" s="59"/>
      <c r="N79" s="60"/>
      <c r="O79" s="60"/>
      <c r="P79" s="58"/>
      <c r="Q79" s="71"/>
      <c r="R79" s="71"/>
      <c r="S79" s="95"/>
      <c r="T79" s="95"/>
      <c r="U79" s="95"/>
    </row>
    <row r="80" spans="1:21" ht="15.75">
      <c r="A80" s="45"/>
      <c r="B80" s="46"/>
      <c r="C80" s="54"/>
      <c r="D80" s="54"/>
      <c r="E80" s="55"/>
      <c r="F80" s="56"/>
      <c r="G80" s="57"/>
      <c r="H80" s="57"/>
      <c r="I80" s="57"/>
      <c r="J80" s="58"/>
      <c r="K80" s="54"/>
      <c r="L80" s="57"/>
      <c r="M80" s="59"/>
      <c r="N80" s="60"/>
      <c r="O80" s="60"/>
      <c r="P80" s="58"/>
      <c r="Q80" s="71"/>
      <c r="R80" s="71"/>
      <c r="S80" s="95"/>
      <c r="T80" s="95"/>
      <c r="U80" s="95"/>
    </row>
    <row r="81" spans="1:21" ht="15.75">
      <c r="A81" s="45"/>
      <c r="B81" s="46"/>
      <c r="C81" s="54"/>
      <c r="D81" s="54"/>
      <c r="E81" s="55"/>
      <c r="F81" s="56"/>
      <c r="G81" s="57"/>
      <c r="H81" s="57"/>
      <c r="I81" s="57"/>
      <c r="J81" s="58"/>
      <c r="K81" s="54"/>
      <c r="L81" s="57"/>
      <c r="M81" s="59"/>
      <c r="N81" s="60"/>
      <c r="O81" s="60"/>
      <c r="P81" s="58"/>
      <c r="Q81" s="71"/>
      <c r="R81" s="71"/>
      <c r="S81" s="95"/>
      <c r="T81" s="95"/>
      <c r="U81" s="95"/>
    </row>
    <row r="82" spans="1:21" ht="15.75">
      <c r="A82" s="45"/>
      <c r="B82" s="46"/>
      <c r="C82" s="54"/>
      <c r="D82" s="54"/>
      <c r="E82" s="55"/>
      <c r="F82" s="56"/>
      <c r="G82" s="57"/>
      <c r="H82" s="57"/>
      <c r="I82" s="57"/>
      <c r="J82" s="58"/>
      <c r="K82" s="54"/>
      <c r="L82" s="57"/>
      <c r="M82" s="59"/>
      <c r="N82" s="60"/>
      <c r="O82" s="60"/>
      <c r="P82" s="58"/>
      <c r="Q82" s="71"/>
      <c r="R82" s="71"/>
      <c r="S82" s="95"/>
      <c r="T82" s="95"/>
      <c r="U82" s="95"/>
    </row>
    <row r="83" spans="1:21" ht="15.75">
      <c r="A83" s="45"/>
      <c r="B83" s="46"/>
      <c r="C83" s="54"/>
      <c r="D83" s="54"/>
      <c r="E83" s="55"/>
      <c r="F83" s="56"/>
      <c r="G83" s="57"/>
      <c r="H83" s="57"/>
      <c r="I83" s="57"/>
      <c r="J83" s="58"/>
      <c r="K83" s="54"/>
      <c r="L83" s="57"/>
      <c r="M83" s="59"/>
      <c r="N83" s="60"/>
      <c r="O83" s="60"/>
      <c r="P83" s="58"/>
      <c r="Q83" s="71"/>
      <c r="R83" s="71"/>
      <c r="S83" s="95"/>
      <c r="T83" s="95"/>
      <c r="U83" s="95"/>
    </row>
    <row r="84" spans="1:21" ht="15.75">
      <c r="A84" s="45"/>
      <c r="B84" s="46"/>
      <c r="C84" s="54"/>
      <c r="D84" s="54"/>
      <c r="E84" s="55"/>
      <c r="F84" s="56"/>
      <c r="G84" s="57"/>
      <c r="H84" s="57"/>
      <c r="I84" s="57"/>
      <c r="J84" s="58"/>
      <c r="K84" s="54"/>
      <c r="L84" s="57"/>
      <c r="M84" s="59"/>
      <c r="N84" s="60"/>
      <c r="O84" s="60"/>
      <c r="P84" s="58"/>
      <c r="Q84" s="71"/>
      <c r="R84" s="71"/>
      <c r="S84" s="95"/>
      <c r="T84" s="95"/>
      <c r="U84" s="95"/>
    </row>
    <row r="85" spans="1:21" ht="15.75">
      <c r="A85" s="45"/>
      <c r="B85" s="46"/>
      <c r="C85" s="54"/>
      <c r="D85" s="54"/>
      <c r="E85" s="55"/>
      <c r="F85" s="56"/>
      <c r="G85" s="57"/>
      <c r="H85" s="57"/>
      <c r="I85" s="57"/>
      <c r="J85" s="58"/>
      <c r="K85" s="54"/>
      <c r="L85" s="57"/>
      <c r="M85" s="59"/>
      <c r="N85" s="60"/>
      <c r="O85" s="60"/>
      <c r="P85" s="58"/>
      <c r="Q85" s="71"/>
      <c r="R85" s="71"/>
      <c r="S85" s="95"/>
      <c r="T85" s="95"/>
      <c r="U85" s="95"/>
    </row>
    <row r="86" spans="1:21" ht="15.75">
      <c r="A86" s="45"/>
      <c r="B86" s="46"/>
      <c r="C86" s="54"/>
      <c r="D86" s="54"/>
      <c r="E86" s="55"/>
      <c r="F86" s="56"/>
      <c r="G86" s="57"/>
      <c r="H86" s="57"/>
      <c r="I86" s="57"/>
      <c r="J86" s="58"/>
      <c r="K86" s="54"/>
      <c r="L86" s="57"/>
      <c r="M86" s="59"/>
      <c r="N86" s="60"/>
      <c r="O86" s="60"/>
      <c r="P86" s="58"/>
      <c r="Q86" s="71"/>
      <c r="R86" s="71"/>
      <c r="S86" s="95"/>
      <c r="T86" s="95"/>
      <c r="U86" s="95"/>
    </row>
    <row r="87" spans="1:21" ht="15.75">
      <c r="A87" s="45"/>
      <c r="B87" s="46"/>
      <c r="C87" s="54"/>
      <c r="D87" s="54"/>
      <c r="E87" s="55"/>
      <c r="F87" s="56"/>
      <c r="G87" s="57"/>
      <c r="H87" s="57"/>
      <c r="I87" s="57"/>
      <c r="J87" s="58"/>
      <c r="K87" s="54"/>
      <c r="L87" s="57"/>
      <c r="M87" s="59"/>
      <c r="N87" s="60"/>
      <c r="O87" s="60"/>
      <c r="P87" s="58"/>
      <c r="Q87" s="71"/>
      <c r="R87" s="71"/>
      <c r="S87" s="95"/>
      <c r="T87" s="95"/>
      <c r="U87" s="95"/>
    </row>
    <row r="88" spans="1:21" ht="15.75">
      <c r="A88" s="45"/>
      <c r="B88" s="46"/>
      <c r="C88" s="54"/>
      <c r="D88" s="54"/>
      <c r="E88" s="55"/>
      <c r="F88" s="56"/>
      <c r="G88" s="57"/>
      <c r="H88" s="57"/>
      <c r="I88" s="57"/>
      <c r="J88" s="58"/>
      <c r="K88" s="54"/>
      <c r="L88" s="57"/>
      <c r="M88" s="59"/>
      <c r="N88" s="60"/>
      <c r="O88" s="60"/>
      <c r="P88" s="58"/>
      <c r="Q88" s="71"/>
      <c r="R88" s="71"/>
      <c r="S88" s="95"/>
      <c r="T88" s="95"/>
      <c r="U88" s="95"/>
    </row>
    <row r="89" spans="1:21" ht="15.75">
      <c r="A89" s="45"/>
      <c r="B89" s="46"/>
      <c r="C89" s="54"/>
      <c r="D89" s="54"/>
      <c r="E89" s="55"/>
      <c r="F89" s="56"/>
      <c r="G89" s="57"/>
      <c r="H89" s="57"/>
      <c r="I89" s="57"/>
      <c r="J89" s="58"/>
      <c r="K89" s="54"/>
      <c r="L89" s="57"/>
      <c r="M89" s="59"/>
      <c r="N89" s="60"/>
      <c r="O89" s="60"/>
      <c r="P89" s="58"/>
      <c r="Q89" s="71"/>
      <c r="R89" s="71"/>
      <c r="S89" s="95"/>
      <c r="T89" s="95"/>
      <c r="U89" s="95"/>
    </row>
    <row r="90" spans="1:21" ht="15.75">
      <c r="A90" s="45"/>
      <c r="B90" s="46"/>
      <c r="C90" s="54"/>
      <c r="D90" s="54"/>
      <c r="E90" s="55"/>
      <c r="F90" s="56"/>
      <c r="G90" s="57"/>
      <c r="H90" s="57"/>
      <c r="I90" s="57"/>
      <c r="J90" s="58"/>
      <c r="K90" s="54"/>
      <c r="L90" s="57"/>
      <c r="M90" s="59"/>
      <c r="N90" s="60"/>
      <c r="O90" s="60"/>
      <c r="P90" s="58"/>
      <c r="Q90" s="71"/>
      <c r="R90" s="71"/>
      <c r="S90" s="95"/>
      <c r="T90" s="95"/>
      <c r="U90" s="95"/>
    </row>
    <row r="91" spans="1:21" ht="15.75">
      <c r="A91" s="45"/>
      <c r="B91" s="46"/>
      <c r="C91" s="54"/>
      <c r="D91" s="54"/>
      <c r="E91" s="55"/>
      <c r="F91" s="56"/>
      <c r="G91" s="57"/>
      <c r="H91" s="57"/>
      <c r="I91" s="57"/>
      <c r="J91" s="58"/>
      <c r="K91" s="54"/>
      <c r="L91" s="57"/>
      <c r="M91" s="59"/>
      <c r="N91" s="60"/>
      <c r="O91" s="60"/>
      <c r="P91" s="58"/>
      <c r="Q91" s="71"/>
      <c r="R91" s="71"/>
      <c r="S91" s="95"/>
      <c r="T91" s="95"/>
      <c r="U91" s="95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9"/>
  <dimension ref="A1:X91"/>
  <sheetViews>
    <sheetView workbookViewId="0" topLeftCell="A1">
      <selection activeCell="N7" sqref="N7:O34"/>
    </sheetView>
  </sheetViews>
  <sheetFormatPr defaultColWidth="9.00390625" defaultRowHeight="12.75"/>
  <cols>
    <col min="1" max="1" width="8.375" style="1" customWidth="1"/>
    <col min="2" max="2" width="10.625" style="2" customWidth="1"/>
    <col min="3" max="3" width="15.375" style="4" customWidth="1"/>
    <col min="4" max="4" width="14.125" style="4" customWidth="1"/>
    <col min="5" max="5" width="8.875" style="16" hidden="1" customWidth="1"/>
    <col min="6" max="6" width="14.50390625" style="29" customWidth="1"/>
    <col min="7" max="7" width="10.125" style="12" hidden="1" customWidth="1"/>
    <col min="8" max="8" width="8.50390625" style="12" customWidth="1"/>
    <col min="9" max="9" width="8.125" style="42" customWidth="1"/>
    <col min="10" max="10" width="9.50390625" style="5" hidden="1" customWidth="1"/>
    <col min="11" max="11" width="12.375" style="4" customWidth="1"/>
    <col min="12" max="12" width="9.375" style="12" hidden="1" customWidth="1"/>
    <col min="13" max="13" width="13.875" style="34" customWidth="1"/>
    <col min="14" max="14" width="8.50390625" style="21" customWidth="1"/>
    <col min="15" max="15" width="7.50390625" style="44" customWidth="1"/>
    <col min="16" max="16" width="9.50390625" style="5" hidden="1" customWidth="1"/>
    <col min="17" max="17" width="6.50390625" style="73" customWidth="1"/>
    <col min="18" max="18" width="5.625" style="73" customWidth="1"/>
    <col min="19" max="20" width="19.50390625" style="97" hidden="1" customWidth="1"/>
    <col min="21" max="21" width="19.50390625" style="97" customWidth="1"/>
    <col min="23" max="23" width="13.625" style="0" customWidth="1"/>
    <col min="24" max="24" width="13.125" style="0" bestFit="1" customWidth="1"/>
  </cols>
  <sheetData>
    <row r="1" spans="3:24" ht="15.75">
      <c r="C1" s="4" t="s">
        <v>0</v>
      </c>
      <c r="G1" s="56"/>
      <c r="H1" s="57"/>
      <c r="I1" s="57"/>
      <c r="J1" s="58"/>
      <c r="K1" s="54"/>
      <c r="L1" s="57"/>
      <c r="M1" s="59"/>
      <c r="N1" s="60"/>
      <c r="O1" s="60"/>
      <c r="P1" s="58"/>
      <c r="Q1" s="71"/>
      <c r="R1" s="71"/>
      <c r="S1" s="95"/>
      <c r="T1" s="95"/>
      <c r="U1" s="95"/>
      <c r="V1" s="61"/>
      <c r="W1" s="61"/>
      <c r="X1" s="61"/>
    </row>
    <row r="2" spans="7:24" ht="16.5" thickBot="1">
      <c r="G2" s="57"/>
      <c r="H2" s="57"/>
      <c r="I2" s="57"/>
      <c r="J2" s="58"/>
      <c r="K2" s="54"/>
      <c r="L2" s="57"/>
      <c r="M2" s="59"/>
      <c r="N2" s="60"/>
      <c r="O2" s="60"/>
      <c r="P2" s="58"/>
      <c r="Q2" s="71"/>
      <c r="R2" s="71"/>
      <c r="S2" s="95"/>
      <c r="T2" s="95"/>
      <c r="U2" s="95"/>
      <c r="V2" s="61"/>
      <c r="W2" s="61"/>
      <c r="X2" s="61"/>
    </row>
    <row r="3" spans="1:21" ht="16.5" thickBot="1">
      <c r="A3" s="7"/>
      <c r="B3" s="9" t="s">
        <v>3</v>
      </c>
      <c r="C3" s="8" t="s">
        <v>1</v>
      </c>
      <c r="D3" s="117" t="s">
        <v>2</v>
      </c>
      <c r="E3" s="18"/>
      <c r="F3" s="30"/>
      <c r="G3" s="13"/>
      <c r="H3" s="13"/>
      <c r="I3" s="62"/>
      <c r="J3" s="69"/>
      <c r="K3" s="118" t="s">
        <v>4</v>
      </c>
      <c r="L3" s="19"/>
      <c r="M3" s="35"/>
      <c r="N3" s="22"/>
      <c r="O3" s="63"/>
      <c r="P3" s="81"/>
      <c r="Q3" s="78"/>
      <c r="R3" s="78"/>
      <c r="S3" s="99" t="s">
        <v>12</v>
      </c>
      <c r="T3" s="99" t="s">
        <v>12</v>
      </c>
      <c r="U3" s="99" t="s">
        <v>12</v>
      </c>
    </row>
    <row r="4" spans="1:21" ht="26.25" thickBot="1">
      <c r="A4" s="115" t="s">
        <v>7</v>
      </c>
      <c r="B4" s="105"/>
      <c r="C4" s="106" t="s">
        <v>5</v>
      </c>
      <c r="D4" s="107" t="s">
        <v>5</v>
      </c>
      <c r="E4" s="108" t="s">
        <v>8</v>
      </c>
      <c r="F4" s="109"/>
      <c r="G4" s="110" t="s">
        <v>10</v>
      </c>
      <c r="H4" s="119" t="s">
        <v>14</v>
      </c>
      <c r="I4" s="120" t="s">
        <v>15</v>
      </c>
      <c r="J4" s="111" t="s">
        <v>6</v>
      </c>
      <c r="K4" s="112" t="s">
        <v>5</v>
      </c>
      <c r="L4" s="110" t="s">
        <v>8</v>
      </c>
      <c r="M4" s="113"/>
      <c r="N4" s="119" t="s">
        <v>14</v>
      </c>
      <c r="O4" s="120" t="s">
        <v>15</v>
      </c>
      <c r="P4" s="111" t="s">
        <v>6</v>
      </c>
      <c r="Q4" s="82" t="s">
        <v>11</v>
      </c>
      <c r="R4" s="103" t="s">
        <v>16</v>
      </c>
      <c r="S4" s="98">
        <f>U4</f>
        <v>136106</v>
      </c>
      <c r="T4" s="98">
        <f>U4</f>
        <v>136106</v>
      </c>
      <c r="U4" s="114">
        <v>136106</v>
      </c>
    </row>
    <row r="5" spans="1:21" ht="16.5" thickTop="1">
      <c r="A5" s="20" t="s">
        <v>9</v>
      </c>
      <c r="B5" s="3">
        <v>37250</v>
      </c>
      <c r="C5" s="83">
        <v>21700</v>
      </c>
      <c r="D5" s="84">
        <v>5894</v>
      </c>
      <c r="E5" s="17"/>
      <c r="F5" s="31"/>
      <c r="G5" s="14"/>
      <c r="H5" s="15"/>
      <c r="I5" s="92"/>
      <c r="J5" s="74"/>
      <c r="K5" s="89">
        <v>314</v>
      </c>
      <c r="L5" s="15"/>
      <c r="M5" s="36"/>
      <c r="N5" s="23"/>
      <c r="O5" s="93"/>
      <c r="P5" s="74"/>
      <c r="Q5" s="70"/>
      <c r="R5" s="70"/>
      <c r="S5" s="100"/>
      <c r="T5" s="100"/>
      <c r="U5" s="100"/>
    </row>
    <row r="6" spans="1:21" ht="15.75">
      <c r="A6" s="20"/>
      <c r="B6" s="3"/>
      <c r="C6" s="83"/>
      <c r="D6" s="85"/>
      <c r="E6" s="10"/>
      <c r="F6" s="32"/>
      <c r="G6" s="28"/>
      <c r="H6" s="28"/>
      <c r="I6" s="43"/>
      <c r="J6" s="75"/>
      <c r="K6" s="90"/>
      <c r="L6" s="11"/>
      <c r="M6" s="37"/>
      <c r="N6" s="24"/>
      <c r="O6" s="94"/>
      <c r="P6" s="75"/>
      <c r="Q6" s="70"/>
      <c r="R6" s="70"/>
      <c r="S6" s="101"/>
      <c r="T6" s="101"/>
      <c r="U6" s="101"/>
    </row>
    <row r="7" spans="1:21" ht="15.75">
      <c r="A7" s="20"/>
      <c r="B7" s="3">
        <v>37272</v>
      </c>
      <c r="C7" s="83">
        <v>21835</v>
      </c>
      <c r="D7" s="85">
        <v>5911.55</v>
      </c>
      <c r="E7" s="10">
        <f>IF(NOT(C7=0),SUM(((C7-C5)*0.33)+D5),"0,00")</f>
        <v>5938.55</v>
      </c>
      <c r="F7" s="32" t="str">
        <f aca="true" t="shared" si="0" ref="F7:F34">IF(NOT(C7=0),IF(J7&lt;0,"NORMAL","CEZADA"),"0,00")</f>
        <v>NORMAL</v>
      </c>
      <c r="G7" s="28">
        <f>IF(NOT(C7=0),SUM(((D7-D5)/0.33)+C5),"0,00")</f>
        <v>21753.18181818182</v>
      </c>
      <c r="H7" s="121">
        <f>IF(NOT(C7=0),SUM((D7-D5)/(C7-C5)),"0,00")</f>
        <v>0.13000000000000134</v>
      </c>
      <c r="I7" s="122">
        <f>IF(NOT(C7=0),SUM((D7-D5)/(C7-C5)),"0,00")</f>
        <v>0.13000000000000134</v>
      </c>
      <c r="J7" s="75">
        <f aca="true" t="shared" si="1" ref="J7:J34">SUM(D7-E7)</f>
        <v>-27</v>
      </c>
      <c r="K7" s="90">
        <v>384.42</v>
      </c>
      <c r="L7" s="11">
        <f>IF(NOT(C7=0),SUM(((C7-C5)*0.2)+K5),"0,00")</f>
        <v>341</v>
      </c>
      <c r="M7" s="37" t="str">
        <f aca="true" t="shared" si="2" ref="M7:M34">IF(NOT(C7=0),IF(P7&lt;0,"NORMAL","CEZADA"),"0,00")</f>
        <v>CEZADA</v>
      </c>
      <c r="N7" s="127">
        <f>IF(NOT(C7=0),SUM((K7-K5)/(C7-C5)),"0,00")</f>
        <v>0.5216296296296298</v>
      </c>
      <c r="O7" s="128">
        <f>IF(NOT(C7=0),SUM((K7-K5)/(C7-C5)),"0,00")</f>
        <v>0.5216296296296298</v>
      </c>
      <c r="P7" s="75">
        <f aca="true" t="shared" si="3" ref="P7:P34">SUM(K7-L7)</f>
        <v>43.420000000000016</v>
      </c>
      <c r="Q7" s="70"/>
      <c r="R7" s="70"/>
      <c r="S7" s="101" t="str">
        <f>IF(R7="H",IF(I7&gt;0.33,SUM((C7-C5)*120*S4*0.9*1.5),IF(O7&gt;0.2,SUM((C7-C5)*120*S4*0.9*1.5),SUM((C7-C5)*120*S4))),"0,00")</f>
        <v>0,00</v>
      </c>
      <c r="T7" s="101" t="str">
        <f aca="true" t="shared" si="4" ref="T7:T18">IF(S7="0,00",S7,(S7*1.04*1.05+4000000)*1.18)</f>
        <v>0,00</v>
      </c>
      <c r="U7" s="101">
        <f aca="true" t="shared" si="5" ref="U7:U34">IF((T7-1000*INT(T7/1000))&gt;500,(1000*INT(T7/1000))+1000,1000*INT(T7/1000))</f>
        <v>0</v>
      </c>
    </row>
    <row r="8" spans="1:21" ht="15.75">
      <c r="A8" s="20"/>
      <c r="B8" s="3">
        <v>37273</v>
      </c>
      <c r="C8" s="83">
        <v>21848</v>
      </c>
      <c r="D8" s="85">
        <v>5913.4</v>
      </c>
      <c r="E8" s="10">
        <f>IF(NOT(C8=0),SUM(((C8-C5)*0.33)+D5),"0,00")</f>
        <v>5942.84</v>
      </c>
      <c r="F8" s="32" t="str">
        <f t="shared" si="0"/>
        <v>NORMAL</v>
      </c>
      <c r="G8" s="28">
        <f>IF(NOT(C8=0),SUM(((D8-D5)/0.33)+C5),"0,00")</f>
        <v>21758.787878787876</v>
      </c>
      <c r="H8" s="121">
        <f aca="true" t="shared" si="6" ref="H8:H34">IF(NOT(C8=0),SUM((D8-D7)/(C8-C7)),"0,00")</f>
        <v>0.14230769230765034</v>
      </c>
      <c r="I8" s="122">
        <f>IF(NOT(C8=0),SUM((D8-D5)/(C8-C5)),"0,00")</f>
        <v>0.13108108108107863</v>
      </c>
      <c r="J8" s="75">
        <f t="shared" si="1"/>
        <v>-29.44000000000051</v>
      </c>
      <c r="K8" s="90">
        <v>384.8</v>
      </c>
      <c r="L8" s="11">
        <f>IF(NOT(C8=0),SUM(((C8-C5)*0.2)+K5),"0,00")</f>
        <v>343.6</v>
      </c>
      <c r="M8" s="37" t="str">
        <f t="shared" si="2"/>
        <v>CEZADA</v>
      </c>
      <c r="N8" s="127">
        <f aca="true" t="shared" si="7" ref="N8:N34">IF(NOT(C8=0),SUM((K8-K7)/(C8-C7)),"0,00")</f>
        <v>0.02923076923076888</v>
      </c>
      <c r="O8" s="128">
        <f>IF(NOT(C8=0),SUM((K8-K5)/(C8-C5)),"0,00")</f>
        <v>0.47837837837837843</v>
      </c>
      <c r="P8" s="75">
        <f t="shared" si="3"/>
        <v>41.19999999999999</v>
      </c>
      <c r="Q8" s="79">
        <f aca="true" t="shared" si="8" ref="Q8:Q34">IF(NOT(K8=0),IF(P8/(P7-P8)&lt;0,"YOK",P8/(P7-P8)),"0,00")</f>
        <v>18.558558558558325</v>
      </c>
      <c r="R8" s="79"/>
      <c r="S8" s="101" t="str">
        <f>IF(R8="H",IF(I8&gt;0.33,SUM((C8-C5)*120*S4*0.9*1.5),IF(O8&gt;0.2,SUM((C8-C5)*120*S4*0.9*1.5),SUM((C8-C5)*120*S4))),"0,00")</f>
        <v>0,00</v>
      </c>
      <c r="T8" s="101" t="str">
        <f t="shared" si="4"/>
        <v>0,00</v>
      </c>
      <c r="U8" s="101">
        <f t="shared" si="5"/>
        <v>0</v>
      </c>
    </row>
    <row r="9" spans="1:21" ht="15.75">
      <c r="A9" s="20"/>
      <c r="B9" s="3">
        <v>37274</v>
      </c>
      <c r="C9" s="83">
        <v>21861</v>
      </c>
      <c r="D9" s="85">
        <v>5916.7</v>
      </c>
      <c r="E9" s="10">
        <f>IF(NOT(C9=0),SUM(((C9-C5)*0.33)+D5),"0,00")</f>
        <v>5947.13</v>
      </c>
      <c r="F9" s="32" t="str">
        <f t="shared" si="0"/>
        <v>NORMAL</v>
      </c>
      <c r="G9" s="28">
        <f>IF(NOT(C9=0),SUM(((D9-D5)/0.33)+C5),"0,00")</f>
        <v>21768.78787878788</v>
      </c>
      <c r="H9" s="121">
        <f t="shared" si="6"/>
        <v>0.2538461538461678</v>
      </c>
      <c r="I9" s="122">
        <f>IF(NOT(C9=0),SUM((D9-D5)/(C9-C5)),"0,00")</f>
        <v>0.14099378881987465</v>
      </c>
      <c r="J9" s="75">
        <f t="shared" si="1"/>
        <v>-30.43000000000029</v>
      </c>
      <c r="K9" s="90">
        <v>384.8</v>
      </c>
      <c r="L9" s="11">
        <f>IF(NOT(C9=0),SUM(((C9-C5)*0.2)+K5),"0,00")</f>
        <v>346.2</v>
      </c>
      <c r="M9" s="37" t="str">
        <f t="shared" si="2"/>
        <v>CEZADA</v>
      </c>
      <c r="N9" s="127">
        <f t="shared" si="7"/>
        <v>0</v>
      </c>
      <c r="O9" s="128">
        <f>IF(NOT(C9=0),SUM((K9-K5)/(C9-C5)),"0,00")</f>
        <v>0.43975155279503114</v>
      </c>
      <c r="P9" s="75">
        <f t="shared" si="3"/>
        <v>38.60000000000002</v>
      </c>
      <c r="Q9" s="79">
        <f t="shared" si="8"/>
        <v>14.84615384615405</v>
      </c>
      <c r="R9" s="79"/>
      <c r="S9" s="101" t="str">
        <f>IF(R9="H",IF(I9&gt;0.33,SUM((C9-C5)*120*S4*0.9*1.5),IF(O9&gt;0.2,SUM((C9-C5)*120*S4*0.9*1.5),SUM((C9-C5)*120*S4))),"0,00")</f>
        <v>0,00</v>
      </c>
      <c r="T9" s="101" t="str">
        <f t="shared" si="4"/>
        <v>0,00</v>
      </c>
      <c r="U9" s="101">
        <f t="shared" si="5"/>
        <v>0</v>
      </c>
    </row>
    <row r="10" spans="1:21" ht="15.75">
      <c r="A10" s="20"/>
      <c r="B10" s="3">
        <v>37275</v>
      </c>
      <c r="C10" s="83">
        <v>21870</v>
      </c>
      <c r="D10" s="85">
        <v>5918.2</v>
      </c>
      <c r="E10" s="10">
        <f>IF(NOT(C10=0),SUM(((C10-C5)*0.33)+D5),"0,00")</f>
        <v>5950.1</v>
      </c>
      <c r="F10" s="32" t="str">
        <f t="shared" si="0"/>
        <v>NORMAL</v>
      </c>
      <c r="G10" s="28">
        <f>IF(NOT(C10=0),SUM(((D10-D5)/0.33)+C5),"0,00")</f>
        <v>21773.333333333332</v>
      </c>
      <c r="H10" s="121">
        <f t="shared" si="6"/>
        <v>0.16666666666666666</v>
      </c>
      <c r="I10" s="122">
        <f>IF(NOT(C10=0),SUM((D10-D5)/(C10-C5)),"0,00")</f>
        <v>0.14235294117646952</v>
      </c>
      <c r="J10" s="75">
        <f t="shared" si="1"/>
        <v>-31.900000000000546</v>
      </c>
      <c r="K10" s="90">
        <v>385.1</v>
      </c>
      <c r="L10" s="11">
        <f>IF(NOT(C10=0),SUM(((C10-C5)*0.2)+K5),"0,00")</f>
        <v>348</v>
      </c>
      <c r="M10" s="37" t="str">
        <f t="shared" si="2"/>
        <v>CEZADA</v>
      </c>
      <c r="N10" s="127">
        <f t="shared" si="7"/>
        <v>0.033333333333334596</v>
      </c>
      <c r="O10" s="128">
        <f>IF(NOT(C10=0),SUM((K10-K5)/(C10-C5)),"0,00")</f>
        <v>0.4182352941176472</v>
      </c>
      <c r="P10" s="75">
        <f t="shared" si="3"/>
        <v>37.10000000000002</v>
      </c>
      <c r="Q10" s="79">
        <f t="shared" si="8"/>
        <v>24.73333333333335</v>
      </c>
      <c r="R10" s="79"/>
      <c r="S10" s="101" t="str">
        <f>IF(R10="H",IF(I10&gt;0.33,SUM((C10-C5)*120*S4*0.9*1.5),IF(O10&gt;0.2,SUM((C10-C5)*120*S4*0.9*1.5),SUM((C10-C5)*120*S4))),"0,00")</f>
        <v>0,00</v>
      </c>
      <c r="T10" s="101" t="str">
        <f t="shared" si="4"/>
        <v>0,00</v>
      </c>
      <c r="U10" s="101">
        <f t="shared" si="5"/>
        <v>0</v>
      </c>
    </row>
    <row r="11" spans="1:21" ht="15.75">
      <c r="A11" s="20"/>
      <c r="B11" s="3">
        <v>37277</v>
      </c>
      <c r="C11" s="83">
        <v>21888</v>
      </c>
      <c r="D11" s="85">
        <v>5920.9</v>
      </c>
      <c r="E11" s="10">
        <f>IF(NOT(C11=0),SUM(((C11-C5)*0.33)+D5),"0,00")</f>
        <v>5956.04</v>
      </c>
      <c r="F11" s="32" t="str">
        <f t="shared" si="0"/>
        <v>NORMAL</v>
      </c>
      <c r="G11" s="28">
        <f>IF(NOT(C11=0),SUM(((D11-D5)/0.33)+C5),"0,00")</f>
        <v>21781.515151515152</v>
      </c>
      <c r="H11" s="121">
        <f t="shared" si="6"/>
        <v>0.1499999999999899</v>
      </c>
      <c r="I11" s="122">
        <f>IF(NOT(C11=0),SUM((D11-D5)/(C11-C5)),"0,00")</f>
        <v>0.14308510638297678</v>
      </c>
      <c r="J11" s="75">
        <f t="shared" si="1"/>
        <v>-35.14000000000033</v>
      </c>
      <c r="K11" s="90">
        <v>385.4</v>
      </c>
      <c r="L11" s="11">
        <f>IF(NOT(C11=0),SUM(((C11-C5)*0.2)+K5),"0,00")</f>
        <v>351.6</v>
      </c>
      <c r="M11" s="37" t="str">
        <f t="shared" si="2"/>
        <v>CEZADA</v>
      </c>
      <c r="N11" s="127">
        <f t="shared" si="7"/>
        <v>0.01666666666666414</v>
      </c>
      <c r="O11" s="128">
        <f>IF(NOT(C11=0),SUM((K11-K5)/(C11-C5)),"0,00")</f>
        <v>0.37978723404255305</v>
      </c>
      <c r="P11" s="75">
        <f t="shared" si="3"/>
        <v>33.799999999999955</v>
      </c>
      <c r="Q11" s="79">
        <f t="shared" si="8"/>
        <v>10.242424242424017</v>
      </c>
      <c r="R11" s="79"/>
      <c r="S11" s="101" t="str">
        <f>IF(R11="H",IF(I11&gt;0.33,SUM((C11-C5)*120*S4*0.9*1.5),IF(O11&gt;0.2,SUM((C11-C5)*120*S4*0.9*1.5),SUM((C11-C5)*120*S4))),"0,00")</f>
        <v>0,00</v>
      </c>
      <c r="T11" s="101" t="str">
        <f t="shared" si="4"/>
        <v>0,00</v>
      </c>
      <c r="U11" s="101">
        <f t="shared" si="5"/>
        <v>0</v>
      </c>
    </row>
    <row r="12" spans="1:21" ht="15.75">
      <c r="A12" s="20"/>
      <c r="B12" s="3">
        <v>37278</v>
      </c>
      <c r="C12" s="83">
        <v>21900</v>
      </c>
      <c r="D12" s="85">
        <v>5924.7</v>
      </c>
      <c r="E12" s="10">
        <f>IF(NOT(C12=0),SUM(((C12-C5)*0.33)+D5),"0,00")</f>
        <v>5960</v>
      </c>
      <c r="F12" s="32" t="str">
        <f t="shared" si="0"/>
        <v>NORMAL</v>
      </c>
      <c r="G12" s="28">
        <f>IF(NOT(C12=0),SUM(((D12-D5)/0.33)+C5),"0,00")</f>
        <v>21793.030303030304</v>
      </c>
      <c r="H12" s="121">
        <f t="shared" si="6"/>
        <v>0.3166666666666818</v>
      </c>
      <c r="I12" s="122">
        <f>IF(NOT(C12=0),SUM((D12-D5)/(C12-C5)),"0,00")</f>
        <v>0.15349999999999908</v>
      </c>
      <c r="J12" s="75">
        <f t="shared" si="1"/>
        <v>-35.30000000000018</v>
      </c>
      <c r="K12" s="90">
        <v>385.4</v>
      </c>
      <c r="L12" s="11">
        <f>IF(NOT(C12=0),SUM(((C12-C5)*0.2)+K5),"0,00")</f>
        <v>354</v>
      </c>
      <c r="M12" s="37" t="str">
        <f t="shared" si="2"/>
        <v>CEZADA</v>
      </c>
      <c r="N12" s="127">
        <f t="shared" si="7"/>
        <v>0</v>
      </c>
      <c r="O12" s="128">
        <f>IF(NOT(C12=0),SUM((K12-K5)/(C12-C5)),"0,00")</f>
        <v>0.3569999999999999</v>
      </c>
      <c r="P12" s="75">
        <f t="shared" si="3"/>
        <v>31.399999999999977</v>
      </c>
      <c r="Q12" s="79">
        <f t="shared" si="8"/>
        <v>13.083333333333448</v>
      </c>
      <c r="R12" s="79"/>
      <c r="S12" s="101" t="str">
        <f>IF(R12="H",IF(I12&gt;0.33,SUM((C12-C5)*120*S4*0.9*1.5),IF(O12&gt;0.2,SUM((C12-C5)*120*S4*0.9*1.5),SUM((C12-C5)*120*S4))),"0,00")</f>
        <v>0,00</v>
      </c>
      <c r="T12" s="101" t="str">
        <f t="shared" si="4"/>
        <v>0,00</v>
      </c>
      <c r="U12" s="101">
        <f t="shared" si="5"/>
        <v>0</v>
      </c>
    </row>
    <row r="13" spans="1:23" ht="15.75">
      <c r="A13" s="20"/>
      <c r="B13" s="3">
        <v>37279</v>
      </c>
      <c r="C13" s="83">
        <v>21912</v>
      </c>
      <c r="D13" s="85">
        <v>5928.2</v>
      </c>
      <c r="E13" s="10">
        <f>IF(NOT(C13=0),SUM(((C13-C5)*0.33)+D5),"0,00")</f>
        <v>5963.96</v>
      </c>
      <c r="F13" s="32" t="str">
        <f t="shared" si="0"/>
        <v>NORMAL</v>
      </c>
      <c r="G13" s="28">
        <f>IF(NOT(C13=0),SUM(((D13-D5)/0.33)+C5),"0,00")</f>
        <v>21803.636363636364</v>
      </c>
      <c r="H13" s="123">
        <f t="shared" si="6"/>
        <v>0.2916666666666667</v>
      </c>
      <c r="I13" s="122">
        <f>IF(NOT(C13=0),SUM((D13-D5)/(C13-C5)),"0,00")</f>
        <v>0.16132075471698026</v>
      </c>
      <c r="J13" s="75">
        <f t="shared" si="1"/>
        <v>-35.76000000000022</v>
      </c>
      <c r="K13" s="90">
        <v>385.4</v>
      </c>
      <c r="L13" s="11">
        <f>IF(NOT(C13=0),SUM(((C13-C5)*0.2)+K5),"0,00")</f>
        <v>356.4</v>
      </c>
      <c r="M13" s="37" t="str">
        <f t="shared" si="2"/>
        <v>CEZADA</v>
      </c>
      <c r="N13" s="129">
        <f t="shared" si="7"/>
        <v>0</v>
      </c>
      <c r="O13" s="128">
        <f>IF(NOT(C13=0),SUM((K13-K5)/(C13-C5)),"0,00")</f>
        <v>0.33679245283018855</v>
      </c>
      <c r="P13" s="75">
        <f t="shared" si="3"/>
        <v>29</v>
      </c>
      <c r="Q13" s="79">
        <f t="shared" si="8"/>
        <v>12.083333333333448</v>
      </c>
      <c r="R13" s="79"/>
      <c r="S13" s="101" t="str">
        <f>IF(R13="H",IF(I13&gt;0.33,SUM((C13-C5)*120*S4*0.9*1.5),IF(O13&gt;0.2,SUM((C13-C5)*120*S4*0.9*1.5),SUM((C13-C5)*120*S4))),"0,00")</f>
        <v>0,00</v>
      </c>
      <c r="T13" s="101" t="str">
        <f t="shared" si="4"/>
        <v>0,00</v>
      </c>
      <c r="U13" s="101">
        <f t="shared" si="5"/>
        <v>0</v>
      </c>
      <c r="W13" s="6"/>
    </row>
    <row r="14" spans="1:21" ht="15.75">
      <c r="A14" s="20"/>
      <c r="B14" s="3">
        <v>37280</v>
      </c>
      <c r="C14" s="83">
        <v>21922</v>
      </c>
      <c r="D14" s="85">
        <v>5931.5</v>
      </c>
      <c r="E14" s="10">
        <f>IF(NOT(C14=0),SUM(((C14-C5)*0.33)+D5),"0,00")</f>
        <v>5967.26</v>
      </c>
      <c r="F14" s="32" t="str">
        <f t="shared" si="0"/>
        <v>NORMAL</v>
      </c>
      <c r="G14" s="28">
        <f>IF(NOT(C14=0),SUM(((D14-D5)/0.33)+C5),"0,00")</f>
        <v>21813.636363636364</v>
      </c>
      <c r="H14" s="123">
        <f t="shared" si="6"/>
        <v>0.33000000000001817</v>
      </c>
      <c r="I14" s="122">
        <f>IF(NOT(C14=0),SUM((D14-D5)/(C14-C5)),"0,00")</f>
        <v>0.16891891891891891</v>
      </c>
      <c r="J14" s="75">
        <f t="shared" si="1"/>
        <v>-35.76000000000022</v>
      </c>
      <c r="K14" s="90">
        <v>385.4</v>
      </c>
      <c r="L14" s="11">
        <f>IF(NOT(C14=0),SUM(((C14-C5)*0.2)+K5),"0,00")</f>
        <v>358.4</v>
      </c>
      <c r="M14" s="37" t="str">
        <f t="shared" si="2"/>
        <v>CEZADA</v>
      </c>
      <c r="N14" s="129">
        <f t="shared" si="7"/>
        <v>0</v>
      </c>
      <c r="O14" s="128">
        <f>IF(NOT(C14=0),SUM((K14-K5)/(C14-C5)),"0,00")</f>
        <v>0.3216216216216215</v>
      </c>
      <c r="P14" s="75">
        <f t="shared" si="3"/>
        <v>27</v>
      </c>
      <c r="Q14" s="79">
        <f t="shared" si="8"/>
        <v>13.5</v>
      </c>
      <c r="R14" s="79"/>
      <c r="S14" s="101" t="str">
        <f>IF(R14="H",IF(I14&gt;0.33,SUM((C14-C5)*120*S4*0.9*1.5),IF(O14&gt;0.2,SUM((C14-C5)*120*S4*0.9*1.5),SUM((C14-C5)*120*S4))),"0,00")</f>
        <v>0,00</v>
      </c>
      <c r="T14" s="101" t="str">
        <f t="shared" si="4"/>
        <v>0,00</v>
      </c>
      <c r="U14" s="101">
        <f t="shared" si="5"/>
        <v>0</v>
      </c>
    </row>
    <row r="15" spans="1:21" ht="15.75">
      <c r="A15" s="20"/>
      <c r="B15" s="3">
        <v>37281</v>
      </c>
      <c r="C15" s="83">
        <v>21931</v>
      </c>
      <c r="D15" s="85">
        <v>5934.5</v>
      </c>
      <c r="E15" s="10">
        <f>IF(NOT(C15=0),SUM(((C15-C5)*0.33)+D5),"0,00")</f>
        <v>5970.23</v>
      </c>
      <c r="F15" s="32" t="str">
        <f t="shared" si="0"/>
        <v>NORMAL</v>
      </c>
      <c r="G15" s="28">
        <f>IF(NOT(C15=0),SUM(((D15-D5)/0.33)+C5),"0,00")</f>
        <v>21822.727272727272</v>
      </c>
      <c r="H15" s="121">
        <f t="shared" si="6"/>
        <v>0.3333333333333333</v>
      </c>
      <c r="I15" s="122">
        <f>IF(NOT(C15=0),SUM((D15-D5)/(C15-C5)),"0,00")</f>
        <v>0.17532467532467533</v>
      </c>
      <c r="J15" s="75">
        <f t="shared" si="1"/>
        <v>-35.72999999999956</v>
      </c>
      <c r="K15" s="90">
        <v>385.4</v>
      </c>
      <c r="L15" s="11">
        <f>IF(NOT(C15=0),SUM(((C15-C5)*0.2)+K5),"0,00")</f>
        <v>360.2</v>
      </c>
      <c r="M15" s="37" t="str">
        <f t="shared" si="2"/>
        <v>CEZADA</v>
      </c>
      <c r="N15" s="127">
        <f t="shared" si="7"/>
        <v>0</v>
      </c>
      <c r="O15" s="128">
        <f>IF(NOT(C15=0),SUM((K15-K5)/(C15-C5)),"0,00")</f>
        <v>0.30909090909090897</v>
      </c>
      <c r="P15" s="75">
        <f t="shared" si="3"/>
        <v>25.19999999999999</v>
      </c>
      <c r="Q15" s="79">
        <f t="shared" si="8"/>
        <v>13.999999999999906</v>
      </c>
      <c r="R15" s="79"/>
      <c r="S15" s="101" t="str">
        <f>IF(R15="H",IF(I15&gt;0.33,SUM((C15-C5)*120*S4*0.9*1.5),IF(O15&gt;0.2,SUM((C15-C5)*120*S4*0.9*1.5),SUM((C15-C5)*120*S4))),"0,00")</f>
        <v>0,00</v>
      </c>
      <c r="T15" s="101" t="str">
        <f t="shared" si="4"/>
        <v>0,00</v>
      </c>
      <c r="U15" s="101">
        <f t="shared" si="5"/>
        <v>0</v>
      </c>
    </row>
    <row r="16" spans="1:21" ht="15.75">
      <c r="A16" s="20"/>
      <c r="B16" s="3">
        <v>37282</v>
      </c>
      <c r="C16" s="83">
        <v>21943</v>
      </c>
      <c r="D16" s="85">
        <v>5937.8</v>
      </c>
      <c r="E16" s="10">
        <f>IF(NOT(C16=0),SUM(((C16-C5)*0.33)+D5),"0,00")</f>
        <v>5974.19</v>
      </c>
      <c r="F16" s="32" t="str">
        <f t="shared" si="0"/>
        <v>NORMAL</v>
      </c>
      <c r="G16" s="28">
        <f>IF(NOT(C16=0),SUM(((D16-D5)/0.33)+C5),"0,00")</f>
        <v>21832.727272727272</v>
      </c>
      <c r="H16" s="121">
        <f t="shared" si="6"/>
        <v>0.2750000000000152</v>
      </c>
      <c r="I16" s="124">
        <f>IF(NOT(C16=0),SUM((D16-D5)/(C16-C5)),"0,00")</f>
        <v>0.18024691358024766</v>
      </c>
      <c r="J16" s="75">
        <f t="shared" si="1"/>
        <v>-36.38999999999942</v>
      </c>
      <c r="K16" s="90">
        <v>385.4</v>
      </c>
      <c r="L16" s="11">
        <f>IF(NOT(C16=0),SUM(((C16-C5)*0.2)+K5),"0,00")</f>
        <v>362.6</v>
      </c>
      <c r="M16" s="37" t="str">
        <f t="shared" si="2"/>
        <v>CEZADA</v>
      </c>
      <c r="N16" s="127">
        <f t="shared" si="7"/>
        <v>0</v>
      </c>
      <c r="O16" s="128">
        <f>IF(NOT(C16=0),SUM((K16-K5)/(C16-C5)),"0,00")</f>
        <v>0.29382716049382707</v>
      </c>
      <c r="P16" s="75">
        <f t="shared" si="3"/>
        <v>22.799999999999955</v>
      </c>
      <c r="Q16" s="79">
        <f t="shared" si="8"/>
        <v>9.499999999999845</v>
      </c>
      <c r="R16" s="79"/>
      <c r="S16" s="101" t="str">
        <f>IF(R16="H",IF(I16&gt;0.33,SUM((C16-C5)*120*S4*0.9*1.5),IF(O16&gt;0.2,SUM((C16-C5)*120*S4*0.9*1.5),SUM((C16-C5)*120*S4))),"0,00")</f>
        <v>0,00</v>
      </c>
      <c r="T16" s="101" t="str">
        <f t="shared" si="4"/>
        <v>0,00</v>
      </c>
      <c r="U16" s="101">
        <f t="shared" si="5"/>
        <v>0</v>
      </c>
    </row>
    <row r="17" spans="1:21" ht="15.75">
      <c r="A17" s="20"/>
      <c r="B17" s="3">
        <v>37284</v>
      </c>
      <c r="C17" s="83">
        <v>21962</v>
      </c>
      <c r="D17" s="85">
        <v>5942.1</v>
      </c>
      <c r="E17" s="10">
        <f>IF(NOT(C17=0),SUM(((C17-C5)*0.33)+D5),"0,00")</f>
        <v>5980.46</v>
      </c>
      <c r="F17" s="32" t="str">
        <f t="shared" si="0"/>
        <v>NORMAL</v>
      </c>
      <c r="G17" s="28">
        <f>IF(NOT(C17=0),SUM(((D17-D5)/0.33)+C5),"0,00")</f>
        <v>21845.757575757576</v>
      </c>
      <c r="H17" s="121">
        <f t="shared" si="6"/>
        <v>0.2263157894736938</v>
      </c>
      <c r="I17" s="124">
        <f>IF(NOT(C17=0),SUM((D17-D5)/(C17-C5)),"0,00")</f>
        <v>0.18358778625954336</v>
      </c>
      <c r="J17" s="75">
        <f t="shared" si="1"/>
        <v>-38.35999999999967</v>
      </c>
      <c r="K17" s="90">
        <v>385.4</v>
      </c>
      <c r="L17" s="11">
        <f>IF(NOT(C17=0),SUM(((C17-C5)*0.2)+K5),"0,00")</f>
        <v>366.4</v>
      </c>
      <c r="M17" s="37" t="str">
        <f t="shared" si="2"/>
        <v>CEZADA</v>
      </c>
      <c r="N17" s="130">
        <f t="shared" si="7"/>
        <v>0</v>
      </c>
      <c r="O17" s="128">
        <f>IF(NOT(C17=0),SUM((K17-K5)/(C17-C5)),"0,00")</f>
        <v>0.27251908396946556</v>
      </c>
      <c r="P17" s="75">
        <f t="shared" si="3"/>
        <v>19</v>
      </c>
      <c r="Q17" s="79">
        <f t="shared" si="8"/>
        <v>5.0000000000000595</v>
      </c>
      <c r="R17" s="79"/>
      <c r="S17" s="101" t="str">
        <f>IF(R17="H",IF(I17&gt;0.33,SUM((C17-C5)*120*S4*0.9*1.5),IF(O17&gt;0.2,SUM((C17-C5)*120*S4*0.9*1.5),SUM((C17-C5)*120*S4))),"0,00")</f>
        <v>0,00</v>
      </c>
      <c r="T17" s="101" t="str">
        <f t="shared" si="4"/>
        <v>0,00</v>
      </c>
      <c r="U17" s="101">
        <f t="shared" si="5"/>
        <v>0</v>
      </c>
    </row>
    <row r="18" spans="1:21" ht="15.75">
      <c r="A18" s="20"/>
      <c r="B18" s="3">
        <v>37285</v>
      </c>
      <c r="C18" s="83">
        <v>21972</v>
      </c>
      <c r="D18" s="85">
        <v>5945.9</v>
      </c>
      <c r="E18" s="40">
        <f>IF(NOT(C18=0),SUM(((C18-C5)*0.33)+D5),"0,00")</f>
        <v>5983.76</v>
      </c>
      <c r="F18" s="32" t="str">
        <f t="shared" si="0"/>
        <v>NORMAL</v>
      </c>
      <c r="G18" s="28">
        <f>IF(NOT(C18=0),SUM(((D18-D5)/0.33)+C5),"0,00")</f>
        <v>21857.272727272728</v>
      </c>
      <c r="H18" s="121">
        <f t="shared" si="6"/>
        <v>0.37999999999992723</v>
      </c>
      <c r="I18" s="124">
        <f>IF(NOT(C18=0),SUM((D18-D5)/(C18-C5)),"0,00")</f>
        <v>0.19080882352941042</v>
      </c>
      <c r="J18" s="75">
        <f t="shared" si="1"/>
        <v>-37.86000000000058</v>
      </c>
      <c r="K18" s="90">
        <v>385.4</v>
      </c>
      <c r="L18" s="11">
        <f>IF(NOT(C18=0),SUM(((C18-C5)*0.2)+K5),"0,00")</f>
        <v>368.4</v>
      </c>
      <c r="M18" s="37" t="str">
        <f t="shared" si="2"/>
        <v>CEZADA</v>
      </c>
      <c r="N18" s="130">
        <f t="shared" si="7"/>
        <v>0</v>
      </c>
      <c r="O18" s="128">
        <f>IF(NOT(C18=0),SUM((K18-K5)/(C18-C5)),"0,00")</f>
        <v>0.2624999999999999</v>
      </c>
      <c r="P18" s="75">
        <f t="shared" si="3"/>
        <v>17</v>
      </c>
      <c r="Q18" s="79">
        <f t="shared" si="8"/>
        <v>8.5</v>
      </c>
      <c r="R18" s="79"/>
      <c r="S18" s="101" t="str">
        <f>IF(R18="H",IF(I18&gt;0.33,SUM((C18-C5)*120*S4*0.9*1.5),IF(O18&gt;0.2,SUM((C18-C5)*120*S4*0.9*1.5),SUM((C18-C5)*120*S4))),"0,00")</f>
        <v>0,00</v>
      </c>
      <c r="T18" s="101" t="str">
        <f t="shared" si="4"/>
        <v>0,00</v>
      </c>
      <c r="U18" s="101">
        <f t="shared" si="5"/>
        <v>0</v>
      </c>
    </row>
    <row r="19" spans="1:21" ht="15.75">
      <c r="A19" s="20"/>
      <c r="B19" s="3">
        <v>37286</v>
      </c>
      <c r="C19" s="83">
        <v>21983</v>
      </c>
      <c r="D19" s="85">
        <v>5948</v>
      </c>
      <c r="E19" s="40">
        <f>IF(NOT(C19=0),SUM(((C19-C5)*0.33)+D5),"0,00")</f>
        <v>5987.39</v>
      </c>
      <c r="F19" s="32" t="str">
        <f t="shared" si="0"/>
        <v>NORMAL</v>
      </c>
      <c r="G19" s="28">
        <f>IF(NOT(C19=0),SUM(((D19-D5)/0.33)+C5),"0,00")</f>
        <v>21863.636363636364</v>
      </c>
      <c r="H19" s="121">
        <f t="shared" si="6"/>
        <v>0.19090909090912397</v>
      </c>
      <c r="I19" s="124">
        <f>IF(NOT(C19=0),SUM((D19-D5)/(C19-C5)),"0,00")</f>
        <v>0.19081272084805653</v>
      </c>
      <c r="J19" s="75">
        <f t="shared" si="1"/>
        <v>-39.39000000000033</v>
      </c>
      <c r="K19" s="90">
        <v>385.5</v>
      </c>
      <c r="L19" s="11">
        <f>IF(NOT(C19=0),SUM(((C19-C5)*0.2)+K5),"0,00")</f>
        <v>370.6</v>
      </c>
      <c r="M19" s="37" t="str">
        <f t="shared" si="2"/>
        <v>CEZADA</v>
      </c>
      <c r="N19" s="130">
        <f t="shared" si="7"/>
        <v>0.009090909090911158</v>
      </c>
      <c r="O19" s="128">
        <f>IF(NOT(C19=0),SUM((K19-K5)/(C19-C5)),"0,00")</f>
        <v>0.25265017667844525</v>
      </c>
      <c r="P19" s="75">
        <f t="shared" si="3"/>
        <v>14.899999999999977</v>
      </c>
      <c r="Q19" s="79">
        <f t="shared" si="8"/>
        <v>7.095238095238008</v>
      </c>
      <c r="R19" s="79" t="s">
        <v>13</v>
      </c>
      <c r="S19" s="101">
        <f>IF(R19="H",IF(I19&gt;0.33,SUM((C19-C5)*120*S4*0.9*1.5),IF(O19&gt;0.2,SUM((C19-C5)*120*S4*0.9*1.5),SUM((C19-C5)*120*S4))),"0,00")</f>
        <v>6239915676</v>
      </c>
      <c r="T19" s="101">
        <f>IF(S19="0,00",S19,(S19*1.075*1.05-2000000)*1.18)</f>
        <v>8308739686.756299</v>
      </c>
      <c r="U19" s="101">
        <f t="shared" si="5"/>
        <v>8308740000</v>
      </c>
    </row>
    <row r="20" spans="1:21" ht="15.75">
      <c r="A20" s="20"/>
      <c r="B20" s="3">
        <v>37287</v>
      </c>
      <c r="C20" s="83">
        <v>21993</v>
      </c>
      <c r="D20" s="85">
        <v>5950.8</v>
      </c>
      <c r="E20" s="40">
        <f>IF(NOT(C20=0),SUM(((C20-C5)*0.33)+D5),"0,00")</f>
        <v>5990.69</v>
      </c>
      <c r="F20" s="41" t="str">
        <f t="shared" si="0"/>
        <v>NORMAL</v>
      </c>
      <c r="G20" s="28">
        <f>IF(NOT(C20=0),SUM(((D20-D5)/0.33)+C5),"0,00")</f>
        <v>21872.121212121212</v>
      </c>
      <c r="H20" s="121">
        <f t="shared" si="6"/>
        <v>0.2800000000000182</v>
      </c>
      <c r="I20" s="124">
        <f>IF(NOT(C20=0),SUM((D20-D5)/(C20-C5)),"0,00")</f>
        <v>0.193856655290103</v>
      </c>
      <c r="J20" s="75">
        <f t="shared" si="1"/>
        <v>-39.88999999999942</v>
      </c>
      <c r="K20" s="90">
        <v>385.5</v>
      </c>
      <c r="L20" s="28">
        <f>IF(NOT(C20=0),SUM(((C20-C5)*0.2)+K5),"0,00")</f>
        <v>372.6</v>
      </c>
      <c r="M20" s="37" t="str">
        <f t="shared" si="2"/>
        <v>CEZADA</v>
      </c>
      <c r="N20" s="130">
        <f t="shared" si="7"/>
        <v>0</v>
      </c>
      <c r="O20" s="128">
        <f>IF(NOT(C20=0),SUM((K20-K5)/(C20-C5)),"0,00")</f>
        <v>0.2440273037542662</v>
      </c>
      <c r="P20" s="75">
        <f t="shared" si="3"/>
        <v>12.899999999999977</v>
      </c>
      <c r="Q20" s="79">
        <f t="shared" si="8"/>
        <v>6.449999999999989</v>
      </c>
      <c r="R20" s="79"/>
      <c r="S20" s="101" t="str">
        <f>IF(R20="H",IF(I20&gt;0.33,SUM((C20-C5)*120*S4*0.9*1.5),IF(O20&gt;0.2,SUM((C20-C5)*120*S4*0.9*1.5),SUM((C20-C5)*120*S4))),"0,00")</f>
        <v>0,00</v>
      </c>
      <c r="T20" s="101" t="str">
        <f aca="true" t="shared" si="9" ref="T20:T34">IF(S20="0,00",S20,(S20*1.04*1.05+4000000)*1.18)</f>
        <v>0,00</v>
      </c>
      <c r="U20" s="101">
        <f t="shared" si="5"/>
        <v>0</v>
      </c>
    </row>
    <row r="21" spans="1:21" ht="15.75">
      <c r="A21" s="20"/>
      <c r="B21" s="3">
        <v>37288</v>
      </c>
      <c r="C21" s="83">
        <v>0</v>
      </c>
      <c r="D21" s="85">
        <v>0</v>
      </c>
      <c r="E21" s="40" t="str">
        <f>IF(NOT(C21=0),SUM(((C21-C5)*0.33)+D5),"0,00")</f>
        <v>0,00</v>
      </c>
      <c r="F21" s="41" t="str">
        <f t="shared" si="0"/>
        <v>0,00</v>
      </c>
      <c r="G21" s="28" t="str">
        <f>IF(NOT(C21=0),SUM(((D21-D5)/0.33)+C5),"0,00")</f>
        <v>0,00</v>
      </c>
      <c r="H21" s="121" t="str">
        <f t="shared" si="6"/>
        <v>0,00</v>
      </c>
      <c r="I21" s="124" t="str">
        <f>IF(NOT(C21=0),SUM((D21-D5)/(C21-C5)),"0,00")</f>
        <v>0,00</v>
      </c>
      <c r="J21" s="75">
        <f t="shared" si="1"/>
        <v>0</v>
      </c>
      <c r="K21" s="90">
        <v>0</v>
      </c>
      <c r="L21" s="28" t="str">
        <f>IF(NOT(C21=0),SUM(((C21-C5)*0.2)+K5),"0,00")</f>
        <v>0,00</v>
      </c>
      <c r="M21" s="37" t="str">
        <f t="shared" si="2"/>
        <v>0,00</v>
      </c>
      <c r="N21" s="130" t="str">
        <f t="shared" si="7"/>
        <v>0,00</v>
      </c>
      <c r="O21" s="128" t="str">
        <f>IF(NOT(C21=0),SUM((K21-K5)/(C21-C5)),"0,00")</f>
        <v>0,00</v>
      </c>
      <c r="P21" s="75">
        <f t="shared" si="3"/>
        <v>0</v>
      </c>
      <c r="Q21" s="79" t="str">
        <f t="shared" si="8"/>
        <v>0,00</v>
      </c>
      <c r="R21" s="79"/>
      <c r="S21" s="101" t="str">
        <f>IF(R21="H",IF(I21&gt;0.33,SUM((C21-C5)*120*S4*0.9*1.5),IF(O21&gt;0.2,SUM((C21-C5)*120*S4*0.9*1.5),SUM((C21-C5)*120*S4))),"0,00")</f>
        <v>0,00</v>
      </c>
      <c r="T21" s="101" t="str">
        <f t="shared" si="9"/>
        <v>0,00</v>
      </c>
      <c r="U21" s="101">
        <f t="shared" si="5"/>
        <v>0</v>
      </c>
    </row>
    <row r="22" spans="1:21" ht="15.75">
      <c r="A22" s="20"/>
      <c r="B22" s="3">
        <v>37289</v>
      </c>
      <c r="C22" s="83">
        <v>0</v>
      </c>
      <c r="D22" s="85">
        <v>0</v>
      </c>
      <c r="E22" s="40" t="str">
        <f>IF(NOT(C22=0),SUM(((C22-C5)*0.33)+D5),"0,00")</f>
        <v>0,00</v>
      </c>
      <c r="F22" s="41" t="str">
        <f t="shared" si="0"/>
        <v>0,00</v>
      </c>
      <c r="G22" s="28" t="str">
        <f>IF(NOT(C22=0),SUM(((D22-D5)/0.33)+C5),"0,00")</f>
        <v>0,00</v>
      </c>
      <c r="H22" s="121" t="str">
        <f t="shared" si="6"/>
        <v>0,00</v>
      </c>
      <c r="I22" s="124" t="str">
        <f>IF(NOT(C22=0),SUM((D22-D5)/(C22-C5)),"0,00")</f>
        <v>0,00</v>
      </c>
      <c r="J22" s="75">
        <f t="shared" si="1"/>
        <v>0</v>
      </c>
      <c r="K22" s="90">
        <v>0</v>
      </c>
      <c r="L22" s="28" t="str">
        <f>IF(NOT(C22=0),SUM(((C22-C5)*0.2)+K5),"0,00")</f>
        <v>0,00</v>
      </c>
      <c r="M22" s="37" t="str">
        <f t="shared" si="2"/>
        <v>0,00</v>
      </c>
      <c r="N22" s="130" t="str">
        <f t="shared" si="7"/>
        <v>0,00</v>
      </c>
      <c r="O22" s="128" t="str">
        <f>IF(NOT(C22=0),SUM((K22-K5)/(C22-C5)),"0,00")</f>
        <v>0,00</v>
      </c>
      <c r="P22" s="75">
        <f t="shared" si="3"/>
        <v>0</v>
      </c>
      <c r="Q22" s="79" t="str">
        <f t="shared" si="8"/>
        <v>0,00</v>
      </c>
      <c r="R22" s="79"/>
      <c r="S22" s="101" t="str">
        <f>IF(R22="H",IF(I22&gt;0.33,SUM((C22-C5)*120*S4*0.9*1.5),IF(O22&gt;0.2,SUM((C22-C5)*120*S4*0.9*1.5),SUM((C22-C5)*120*S4))),"0,00")</f>
        <v>0,00</v>
      </c>
      <c r="T22" s="101" t="str">
        <f t="shared" si="9"/>
        <v>0,00</v>
      </c>
      <c r="U22" s="101">
        <f t="shared" si="5"/>
        <v>0</v>
      </c>
    </row>
    <row r="23" spans="1:21" ht="15.75">
      <c r="A23" s="20"/>
      <c r="B23" s="3">
        <v>37290</v>
      </c>
      <c r="C23" s="83">
        <v>0</v>
      </c>
      <c r="D23" s="86">
        <v>0</v>
      </c>
      <c r="E23" s="40" t="str">
        <f>IF(NOT(C23=0),SUM(((C23-C5)*0.33)+D5),"0,00")</f>
        <v>0,00</v>
      </c>
      <c r="F23" s="65" t="str">
        <f t="shared" si="0"/>
        <v>0,00</v>
      </c>
      <c r="G23" s="28" t="str">
        <f>IF(NOT(C23=0),SUM(((D23-D5)/0.33)+C5),"0,00")</f>
        <v>0,00</v>
      </c>
      <c r="H23" s="121" t="str">
        <f t="shared" si="6"/>
        <v>0,00</v>
      </c>
      <c r="I23" s="124" t="str">
        <f>IF(NOT(C23=0),SUM((D23-D5)/(C23-C5)),"0,00")</f>
        <v>0,00</v>
      </c>
      <c r="J23" s="75">
        <f t="shared" si="1"/>
        <v>0</v>
      </c>
      <c r="K23" s="90">
        <v>0</v>
      </c>
      <c r="L23" s="28" t="str">
        <f>IF(NOT(C23=0),SUM(((C23-C5)*0.2)+K5),"0,00")</f>
        <v>0,00</v>
      </c>
      <c r="M23" s="68" t="str">
        <f t="shared" si="2"/>
        <v>0,00</v>
      </c>
      <c r="N23" s="130" t="str">
        <f t="shared" si="7"/>
        <v>0,00</v>
      </c>
      <c r="O23" s="128" t="str">
        <f>IF(NOT(C23=0),SUM((K23-K5)/(C23-C5)),"0,00")</f>
        <v>0,00</v>
      </c>
      <c r="P23" s="75">
        <f t="shared" si="3"/>
        <v>0</v>
      </c>
      <c r="Q23" s="79" t="str">
        <f t="shared" si="8"/>
        <v>0,00</v>
      </c>
      <c r="R23" s="79"/>
      <c r="S23" s="101" t="str">
        <f>IF(R23="H",IF(I23&gt;0.33,SUM((C23-C5)*120*S4*0.9*1.5),IF(O23&gt;0.2,SUM((C23-C5)*120*S4*0.9*1.5),SUM((C23-C5)*120*S4))),"0,00")</f>
        <v>0,00</v>
      </c>
      <c r="T23" s="101" t="str">
        <f t="shared" si="9"/>
        <v>0,00</v>
      </c>
      <c r="U23" s="101">
        <f t="shared" si="5"/>
        <v>0</v>
      </c>
    </row>
    <row r="24" spans="1:21" ht="15.75">
      <c r="A24" s="20"/>
      <c r="B24" s="3">
        <v>37291</v>
      </c>
      <c r="C24" s="83">
        <v>0</v>
      </c>
      <c r="D24" s="86">
        <v>0</v>
      </c>
      <c r="E24" s="40" t="str">
        <f>IF(NOT(C24=0),SUM(((C24-C5)*0.33)+D5),"0,00")</f>
        <v>0,00</v>
      </c>
      <c r="F24" s="41" t="str">
        <f t="shared" si="0"/>
        <v>0,00</v>
      </c>
      <c r="G24" s="28" t="str">
        <f>IF(NOT(C24=0),SUM(((D24-D5)/0.33)+C5),"0,00")</f>
        <v>0,00</v>
      </c>
      <c r="H24" s="121" t="str">
        <f t="shared" si="6"/>
        <v>0,00</v>
      </c>
      <c r="I24" s="124" t="str">
        <f>IF(NOT(C24=0),SUM((D24-D5)/(C24-C5)),"0,00")</f>
        <v>0,00</v>
      </c>
      <c r="J24" s="75">
        <f t="shared" si="1"/>
        <v>0</v>
      </c>
      <c r="K24" s="90">
        <v>0</v>
      </c>
      <c r="L24" s="28" t="str">
        <f>IF(NOT(C24=0),SUM(((C24-C5)*0.2)+K5),"0,00")</f>
        <v>0,00</v>
      </c>
      <c r="M24" s="39" t="str">
        <f t="shared" si="2"/>
        <v>0,00</v>
      </c>
      <c r="N24" s="130" t="str">
        <f t="shared" si="7"/>
        <v>0,00</v>
      </c>
      <c r="O24" s="128" t="str">
        <f>IF(NOT(C24=0),SUM((K24-K5)/(C24-C5)),"0,00")</f>
        <v>0,00</v>
      </c>
      <c r="P24" s="75">
        <f t="shared" si="3"/>
        <v>0</v>
      </c>
      <c r="Q24" s="79" t="str">
        <f t="shared" si="8"/>
        <v>0,00</v>
      </c>
      <c r="R24" s="79"/>
      <c r="S24" s="101" t="str">
        <f>IF(R24="H",IF(I24&gt;0.33,SUM((C24-C5)*120*S4*0.9*1.5),IF(O24&gt;0.2,SUM((C24-C5)*120*S4*0.9*1.5),SUM((C24-C5)*120*S4))),"0,00")</f>
        <v>0,00</v>
      </c>
      <c r="T24" s="101" t="str">
        <f t="shared" si="9"/>
        <v>0,00</v>
      </c>
      <c r="U24" s="101">
        <f t="shared" si="5"/>
        <v>0</v>
      </c>
    </row>
    <row r="25" spans="1:21" ht="15.75">
      <c r="A25" s="20"/>
      <c r="B25" s="3">
        <v>37292</v>
      </c>
      <c r="C25" s="83">
        <v>0</v>
      </c>
      <c r="D25" s="86">
        <v>0</v>
      </c>
      <c r="E25" s="40" t="str">
        <f>IF(NOT(C25=0),SUM(((C25-C5)*0.33)+D5),"0,00")</f>
        <v>0,00</v>
      </c>
      <c r="F25" s="41" t="str">
        <f t="shared" si="0"/>
        <v>0,00</v>
      </c>
      <c r="G25" s="28" t="str">
        <f>IF(NOT(C25=0),SUM(((D25-D5)/0.33)+C5),"0,00")</f>
        <v>0,00</v>
      </c>
      <c r="H25" s="121" t="str">
        <f t="shared" si="6"/>
        <v>0,00</v>
      </c>
      <c r="I25" s="124" t="str">
        <f>IF(NOT(C25=0),SUM((D25-D5)/(C25-C5)),"0,00")</f>
        <v>0,00</v>
      </c>
      <c r="J25" s="75">
        <f t="shared" si="1"/>
        <v>0</v>
      </c>
      <c r="K25" s="90">
        <v>0</v>
      </c>
      <c r="L25" s="28" t="str">
        <f>IF(NOT(C25=0),SUM(((C25-C5)*0.2)+K5),"0,00")</f>
        <v>0,00</v>
      </c>
      <c r="M25" s="37" t="str">
        <f t="shared" si="2"/>
        <v>0,00</v>
      </c>
      <c r="N25" s="127" t="str">
        <f t="shared" si="7"/>
        <v>0,00</v>
      </c>
      <c r="O25" s="128" t="str">
        <f>IF(NOT(C25=0),SUM((K25-K5)/(C25-C5)),"0,00")</f>
        <v>0,00</v>
      </c>
      <c r="P25" s="75">
        <f t="shared" si="3"/>
        <v>0</v>
      </c>
      <c r="Q25" s="79" t="str">
        <f t="shared" si="8"/>
        <v>0,00</v>
      </c>
      <c r="R25" s="79"/>
      <c r="S25" s="101" t="str">
        <f>IF(R25="H",IF(I25&gt;0.33,SUM((C25-C5)*120*S4*0.9*1.5),IF(O25&gt;0.2,SUM((C25-C5)*120*S4*0.9*1.5),SUM((C25-C5)*120*S4))),"0,00")</f>
        <v>0,00</v>
      </c>
      <c r="T25" s="101" t="str">
        <f t="shared" si="9"/>
        <v>0,00</v>
      </c>
      <c r="U25" s="101">
        <f t="shared" si="5"/>
        <v>0</v>
      </c>
    </row>
    <row r="26" spans="1:21" ht="15.75">
      <c r="A26" s="20"/>
      <c r="B26" s="3">
        <v>37293</v>
      </c>
      <c r="C26" s="83">
        <v>0</v>
      </c>
      <c r="D26" s="86">
        <v>0</v>
      </c>
      <c r="E26" s="40" t="str">
        <f>IF(NOT(C26=0),SUM(((C26-C5)*0.33)+D5),"0,00")</f>
        <v>0,00</v>
      </c>
      <c r="F26" s="41" t="str">
        <f t="shared" si="0"/>
        <v>0,00</v>
      </c>
      <c r="G26" s="28" t="str">
        <f>IF(NOT(C26=0),SUM(((D26-D5)/0.33)+C5),"0,00")</f>
        <v>0,00</v>
      </c>
      <c r="H26" s="121" t="str">
        <f t="shared" si="6"/>
        <v>0,00</v>
      </c>
      <c r="I26" s="124" t="str">
        <f>IF(NOT(C26=0),SUM((D26-D5)/(C26-C5)),"0,00")</f>
        <v>0,00</v>
      </c>
      <c r="J26" s="75">
        <f t="shared" si="1"/>
        <v>0</v>
      </c>
      <c r="K26" s="90">
        <v>0</v>
      </c>
      <c r="L26" s="28" t="str">
        <f>IF(NOT(C26=0),SUM(((C26-C5)*0.2)+K5),"0,00")</f>
        <v>0,00</v>
      </c>
      <c r="M26" s="37" t="str">
        <f t="shared" si="2"/>
        <v>0,00</v>
      </c>
      <c r="N26" s="130" t="str">
        <f t="shared" si="7"/>
        <v>0,00</v>
      </c>
      <c r="O26" s="128" t="str">
        <f>IF(NOT(C26=0),SUM((K26-K5)/(C26-C5)),"0,00")</f>
        <v>0,00</v>
      </c>
      <c r="P26" s="75">
        <f t="shared" si="3"/>
        <v>0</v>
      </c>
      <c r="Q26" s="79" t="str">
        <f t="shared" si="8"/>
        <v>0,00</v>
      </c>
      <c r="R26" s="79"/>
      <c r="S26" s="101" t="str">
        <f>IF(R26="H",IF(I26&gt;0.33,SUM((C26-C5)*120*S4*0.9*1.5),IF(O26&gt;0.2,SUM((C26-C5)*120*S4*0.9*1.5),SUM((C26-C5)*120*S4))),"0,00")</f>
        <v>0,00</v>
      </c>
      <c r="T26" s="101" t="str">
        <f t="shared" si="9"/>
        <v>0,00</v>
      </c>
      <c r="U26" s="101">
        <f t="shared" si="5"/>
        <v>0</v>
      </c>
    </row>
    <row r="27" spans="1:21" ht="15.75">
      <c r="A27" s="20"/>
      <c r="B27" s="3">
        <v>37294</v>
      </c>
      <c r="C27" s="83">
        <v>0</v>
      </c>
      <c r="D27" s="86">
        <v>0</v>
      </c>
      <c r="E27" s="40" t="str">
        <f>IF(NOT(C27=0),SUM(((C27-C5)*0.33)+D5),"0,00")</f>
        <v>0,00</v>
      </c>
      <c r="F27" s="41" t="str">
        <f t="shared" si="0"/>
        <v>0,00</v>
      </c>
      <c r="G27" s="28" t="str">
        <f>IF(NOT(C27=0),SUM(((D27-D5)/0.33)+C5),"0,00")</f>
        <v>0,00</v>
      </c>
      <c r="H27" s="121" t="str">
        <f t="shared" si="6"/>
        <v>0,00</v>
      </c>
      <c r="I27" s="124" t="str">
        <f>IF(NOT(C27=0),SUM((D27-D5)/(C27-C5)),"0,00")</f>
        <v>0,00</v>
      </c>
      <c r="J27" s="75">
        <f t="shared" si="1"/>
        <v>0</v>
      </c>
      <c r="K27" s="90">
        <v>0</v>
      </c>
      <c r="L27" s="28" t="str">
        <f>IF(NOT(C27=0),SUM(((C27-C5)*0.2)+K5),"0,00")</f>
        <v>0,00</v>
      </c>
      <c r="M27" s="37" t="str">
        <f t="shared" si="2"/>
        <v>0,00</v>
      </c>
      <c r="N27" s="130" t="str">
        <f t="shared" si="7"/>
        <v>0,00</v>
      </c>
      <c r="O27" s="128" t="str">
        <f>IF(NOT(C27=0),SUM((K27-K5)/(C27-C5)),"0,00")</f>
        <v>0,00</v>
      </c>
      <c r="P27" s="75">
        <f t="shared" si="3"/>
        <v>0</v>
      </c>
      <c r="Q27" s="79" t="str">
        <f t="shared" si="8"/>
        <v>0,00</v>
      </c>
      <c r="R27" s="79"/>
      <c r="S27" s="101" t="str">
        <f>IF(R27="H",IF(I27&gt;0.33,SUM((C27-C5)*120*S4*0.9*1.5),IF(O27&gt;0.2,SUM((C27-C5)*120*S4*0.9*1.5),SUM((C27-C5)*120*S4))),"0,00")</f>
        <v>0,00</v>
      </c>
      <c r="T27" s="101" t="str">
        <f t="shared" si="9"/>
        <v>0,00</v>
      </c>
      <c r="U27" s="101">
        <f t="shared" si="5"/>
        <v>0</v>
      </c>
    </row>
    <row r="28" spans="1:23" ht="15.75">
      <c r="A28" s="20"/>
      <c r="B28" s="3">
        <v>37295</v>
      </c>
      <c r="C28" s="83">
        <v>0</v>
      </c>
      <c r="D28" s="86">
        <v>0</v>
      </c>
      <c r="E28" s="64" t="str">
        <f>IF(NOT(C28=0),SUM(((C28-C5)*0.33)+D5),"0,00")</f>
        <v>0,00</v>
      </c>
      <c r="F28" s="65" t="str">
        <f t="shared" si="0"/>
        <v>0,00</v>
      </c>
      <c r="G28" s="66" t="str">
        <f>IF(NOT(C28=0),SUM(((D28-D5)/0.33)+C5),"0,00")</f>
        <v>0,00</v>
      </c>
      <c r="H28" s="123" t="str">
        <f t="shared" si="6"/>
        <v>0,00</v>
      </c>
      <c r="I28" s="124" t="str">
        <f>IF(NOT(C28=0),SUM((D28-D5)/(C28-C5)),"0,00")</f>
        <v>0,00</v>
      </c>
      <c r="J28" s="76">
        <f t="shared" si="1"/>
        <v>0</v>
      </c>
      <c r="K28" s="90">
        <v>0</v>
      </c>
      <c r="L28" s="66" t="str">
        <f>IF(NOT(C28=0),SUM(((C28-C5)*0.2)+K5),"0,00")</f>
        <v>0,00</v>
      </c>
      <c r="M28" s="67" t="str">
        <f t="shared" si="2"/>
        <v>0,00</v>
      </c>
      <c r="N28" s="131" t="str">
        <f t="shared" si="7"/>
        <v>0,00</v>
      </c>
      <c r="O28" s="128" t="str">
        <f>IF(NOT(C28=0),SUM((K28-K5)/(C28-C5)),"0,00")</f>
        <v>0,00</v>
      </c>
      <c r="P28" s="76">
        <f t="shared" si="3"/>
        <v>0</v>
      </c>
      <c r="Q28" s="79" t="str">
        <f t="shared" si="8"/>
        <v>0,00</v>
      </c>
      <c r="R28" s="79"/>
      <c r="S28" s="101" t="str">
        <f>IF(R28="H",IF(I28&gt;0.33,SUM((C28-C5)*120*S4*0.9*1.5),IF(O28&gt;0.2,SUM((C28-C5)*120*S4*0.9*1.5),SUM((C28-C5)*120*S4))),"0,00")</f>
        <v>0,00</v>
      </c>
      <c r="T28" s="101" t="str">
        <f t="shared" si="9"/>
        <v>0,00</v>
      </c>
      <c r="U28" s="101">
        <f t="shared" si="5"/>
        <v>0</v>
      </c>
      <c r="W28" s="61"/>
    </row>
    <row r="29" spans="1:23" ht="15.75">
      <c r="A29" s="20"/>
      <c r="B29" s="3">
        <v>37296</v>
      </c>
      <c r="C29" s="83">
        <v>0</v>
      </c>
      <c r="D29" s="86">
        <v>0</v>
      </c>
      <c r="E29" s="40" t="str">
        <f>IF(NOT(C29=0),SUM(((C29-C5)*0.33)+D5),"0,00")</f>
        <v>0,00</v>
      </c>
      <c r="F29" s="41" t="str">
        <f t="shared" si="0"/>
        <v>0,00</v>
      </c>
      <c r="G29" s="28" t="str">
        <f>IF(NOT(C29=0),SUM(((D29-D5)/0.33)+C5),"0,00")</f>
        <v>0,00</v>
      </c>
      <c r="H29" s="121" t="str">
        <f t="shared" si="6"/>
        <v>0,00</v>
      </c>
      <c r="I29" s="124" t="str">
        <f>IF(NOT(C29=0),SUM((D29-D5)/(C29-C5)),"0,00")</f>
        <v>0,00</v>
      </c>
      <c r="J29" s="75">
        <f t="shared" si="1"/>
        <v>0</v>
      </c>
      <c r="K29" s="90">
        <v>0</v>
      </c>
      <c r="L29" s="28" t="str">
        <f>IF(NOT(C29=0),SUM(((C29-C5)*0.2)+K5),"0,00")</f>
        <v>0,00</v>
      </c>
      <c r="M29" s="37" t="str">
        <f t="shared" si="2"/>
        <v>0,00</v>
      </c>
      <c r="N29" s="130" t="str">
        <f t="shared" si="7"/>
        <v>0,00</v>
      </c>
      <c r="O29" s="128" t="str">
        <f>IF(NOT(C29=0),SUM((K29-K5)/(C29-C5)),"0,00")</f>
        <v>0,00</v>
      </c>
      <c r="P29" s="75">
        <f t="shared" si="3"/>
        <v>0</v>
      </c>
      <c r="Q29" s="79" t="str">
        <f t="shared" si="8"/>
        <v>0,00</v>
      </c>
      <c r="R29" s="79"/>
      <c r="S29" s="101" t="str">
        <f>IF(R29="H",IF(I29&gt;0.33,SUM((C29-C5)*120*S4*0.9*1.5),IF(O29&gt;0.2,SUM((C29-C5)*120*S4*0.9*1.5),SUM((C29-C5)*120*S4))),"0,00")</f>
        <v>0,00</v>
      </c>
      <c r="T29" s="101" t="str">
        <f t="shared" si="9"/>
        <v>0,00</v>
      </c>
      <c r="U29" s="101">
        <f t="shared" si="5"/>
        <v>0</v>
      </c>
      <c r="W29" s="61"/>
    </row>
    <row r="30" spans="1:21" ht="15.75">
      <c r="A30" s="20"/>
      <c r="B30" s="3">
        <v>37297</v>
      </c>
      <c r="C30" s="83">
        <v>0</v>
      </c>
      <c r="D30" s="86">
        <v>0</v>
      </c>
      <c r="E30" s="40" t="str">
        <f>IF(NOT(C30=0),SUM(((C30-C5)*0.33)+D5),"0,00")</f>
        <v>0,00</v>
      </c>
      <c r="F30" s="41" t="str">
        <f t="shared" si="0"/>
        <v>0,00</v>
      </c>
      <c r="G30" s="28" t="str">
        <f>IF(NOT(C30=0),SUM(((D30-D5)/0.33)+C5),"0,00")</f>
        <v>0,00</v>
      </c>
      <c r="H30" s="121" t="str">
        <f t="shared" si="6"/>
        <v>0,00</v>
      </c>
      <c r="I30" s="124" t="str">
        <f>IF(NOT(C30=0),SUM((D30-D5)/(C30-C5)),"0,00")</f>
        <v>0,00</v>
      </c>
      <c r="J30" s="75">
        <f t="shared" si="1"/>
        <v>0</v>
      </c>
      <c r="K30" s="90">
        <v>0</v>
      </c>
      <c r="L30" s="28" t="str">
        <f>IF(NOT(C30=0),SUM(((C30-C5)*0.2)+K5),"0,00")</f>
        <v>0,00</v>
      </c>
      <c r="M30" s="37" t="str">
        <f t="shared" si="2"/>
        <v>0,00</v>
      </c>
      <c r="N30" s="130" t="str">
        <f t="shared" si="7"/>
        <v>0,00</v>
      </c>
      <c r="O30" s="128" t="str">
        <f>IF(NOT(C30=0),SUM((K30-K5)/(C30-C5)),"0,00")</f>
        <v>0,00</v>
      </c>
      <c r="P30" s="75">
        <f t="shared" si="3"/>
        <v>0</v>
      </c>
      <c r="Q30" s="79" t="str">
        <f t="shared" si="8"/>
        <v>0,00</v>
      </c>
      <c r="R30" s="79"/>
      <c r="S30" s="101" t="str">
        <f>IF(R30="H",IF(I30&gt;0.33,SUM((C30-C5)*120*S4*0.9*1.5),IF(O30&gt;0.2,SUM((C30-C5)*120*S4*0.9*1.5),SUM((C30-C5)*120*S4))),"0,00")</f>
        <v>0,00</v>
      </c>
      <c r="T30" s="101" t="str">
        <f t="shared" si="9"/>
        <v>0,00</v>
      </c>
      <c r="U30" s="101">
        <f t="shared" si="5"/>
        <v>0</v>
      </c>
    </row>
    <row r="31" spans="1:22" ht="15.75">
      <c r="A31" s="20"/>
      <c r="B31" s="3">
        <v>37298</v>
      </c>
      <c r="C31" s="83">
        <v>0</v>
      </c>
      <c r="D31" s="86">
        <v>0</v>
      </c>
      <c r="E31" s="40" t="str">
        <f>IF(NOT(C31=0),SUM(((C31-C5)*0.33)+D5),"0,00")</f>
        <v>0,00</v>
      </c>
      <c r="F31" s="41" t="str">
        <f t="shared" si="0"/>
        <v>0,00</v>
      </c>
      <c r="G31" s="11" t="str">
        <f>IF(NOT(C31=0),SUM(((D31-D5)/0.33)+C5),"0,00")</f>
        <v>0,00</v>
      </c>
      <c r="H31" s="121" t="str">
        <f t="shared" si="6"/>
        <v>0,00</v>
      </c>
      <c r="I31" s="124" t="str">
        <f>IF(NOT(C31=0),SUM((D31-D5)/(C31-C5)),"0,00")</f>
        <v>0,00</v>
      </c>
      <c r="J31" s="75">
        <f t="shared" si="1"/>
        <v>0</v>
      </c>
      <c r="K31" s="90">
        <v>0</v>
      </c>
      <c r="L31" s="28" t="str">
        <f>IF(NOT(C31=0),SUM(((C31-C5)*0.2)+K5),"0,00")</f>
        <v>0,00</v>
      </c>
      <c r="M31" s="37" t="str">
        <f t="shared" si="2"/>
        <v>0,00</v>
      </c>
      <c r="N31" s="130" t="str">
        <f t="shared" si="7"/>
        <v>0,00</v>
      </c>
      <c r="O31" s="128" t="str">
        <f>IF(NOT(C31=0),SUM((K31-K5)/(C31-C5)),"0,00")</f>
        <v>0,00</v>
      </c>
      <c r="P31" s="75">
        <f t="shared" si="3"/>
        <v>0</v>
      </c>
      <c r="Q31" s="79" t="str">
        <f t="shared" si="8"/>
        <v>0,00</v>
      </c>
      <c r="R31" s="79"/>
      <c r="S31" s="101" t="str">
        <f>IF(R31="H",IF(I31&gt;0.33,SUM((C31-C5)*120*S4*0.9*1.5),IF(O31&gt;0.2,SUM((C31-C5)*120*S4*0.9*1.5),SUM((C31-C5)*120*S4))),"0,00")</f>
        <v>0,00</v>
      </c>
      <c r="T31" s="101" t="str">
        <f t="shared" si="9"/>
        <v>0,00</v>
      </c>
      <c r="U31" s="101">
        <f t="shared" si="5"/>
        <v>0</v>
      </c>
      <c r="V31" s="1"/>
    </row>
    <row r="32" spans="1:21" ht="15.75">
      <c r="A32" s="20"/>
      <c r="B32" s="3">
        <v>37299</v>
      </c>
      <c r="C32" s="83">
        <v>0</v>
      </c>
      <c r="D32" s="86">
        <v>0</v>
      </c>
      <c r="E32" s="40" t="str">
        <f>IF(NOT(C32=0),SUM(((C32-C5)*0.33)+D5),"0,00")</f>
        <v>0,00</v>
      </c>
      <c r="F32" s="41" t="str">
        <f t="shared" si="0"/>
        <v>0,00</v>
      </c>
      <c r="G32" s="11" t="str">
        <f>IF(NOT(C32=0),SUM(((D32-D5)/0.33)+C5),"0,00")</f>
        <v>0,00</v>
      </c>
      <c r="H32" s="121" t="str">
        <f t="shared" si="6"/>
        <v>0,00</v>
      </c>
      <c r="I32" s="124" t="str">
        <f>IF(NOT(C32=0),SUM((D32-D5)/(C32-C5)),"0,00")</f>
        <v>0,00</v>
      </c>
      <c r="J32" s="75">
        <f t="shared" si="1"/>
        <v>0</v>
      </c>
      <c r="K32" s="90">
        <v>0</v>
      </c>
      <c r="L32" s="28" t="str">
        <f>IF(NOT(C32=0),SUM(((C32-C5)*0.2)+K5),"0,00")</f>
        <v>0,00</v>
      </c>
      <c r="M32" s="37" t="str">
        <f t="shared" si="2"/>
        <v>0,00</v>
      </c>
      <c r="N32" s="130" t="str">
        <f t="shared" si="7"/>
        <v>0,00</v>
      </c>
      <c r="O32" s="128" t="str">
        <f>IF(NOT(C32=0),SUM((K32-K5)/(C32-C5)),"0,00")</f>
        <v>0,00</v>
      </c>
      <c r="P32" s="75">
        <f t="shared" si="3"/>
        <v>0</v>
      </c>
      <c r="Q32" s="79" t="str">
        <f t="shared" si="8"/>
        <v>0,00</v>
      </c>
      <c r="R32" s="79"/>
      <c r="S32" s="101" t="str">
        <f>IF(R32="H",IF(I32&gt;0.33,SUM((C32-C5)*120*S4*0.9*1.5),IF(O32&gt;0.2,SUM((C32-C5)*120*S4*0.9*1.5),SUM((C32-C5)*120*S4))),"0,00")</f>
        <v>0,00</v>
      </c>
      <c r="T32" s="101" t="str">
        <f t="shared" si="9"/>
        <v>0,00</v>
      </c>
      <c r="U32" s="101">
        <f t="shared" si="5"/>
        <v>0</v>
      </c>
    </row>
    <row r="33" spans="1:21" ht="15.75">
      <c r="A33" s="20"/>
      <c r="B33" s="3">
        <v>37300</v>
      </c>
      <c r="C33" s="83">
        <v>0</v>
      </c>
      <c r="D33" s="86">
        <v>0</v>
      </c>
      <c r="E33" s="40" t="str">
        <f>IF(NOT(C33=0),SUM(((C33-C5)*0.33)+D5),"0,00")</f>
        <v>0,00</v>
      </c>
      <c r="F33" s="32" t="str">
        <f t="shared" si="0"/>
        <v>0,00</v>
      </c>
      <c r="G33" s="11" t="str">
        <f>IF(NOT(C33=0),SUM(((D33-D5)/0.33)+C5),"0,00")</f>
        <v>0,00</v>
      </c>
      <c r="H33" s="121" t="str">
        <f t="shared" si="6"/>
        <v>0,00</v>
      </c>
      <c r="I33" s="124" t="str">
        <f>IF(NOT(C33=0),SUM((D33-D5)/(C33-C5)),"0,00")</f>
        <v>0,00</v>
      </c>
      <c r="J33" s="75">
        <f t="shared" si="1"/>
        <v>0</v>
      </c>
      <c r="K33" s="90">
        <v>0</v>
      </c>
      <c r="L33" s="28" t="str">
        <f>IF(NOT(C33=0),SUM(((C33-C5)*0.2)+K5),"0,00")</f>
        <v>0,00</v>
      </c>
      <c r="M33" s="39" t="str">
        <f t="shared" si="2"/>
        <v>0,00</v>
      </c>
      <c r="N33" s="130" t="str">
        <f t="shared" si="7"/>
        <v>0,00</v>
      </c>
      <c r="O33" s="128" t="str">
        <f>IF(NOT(C33=0),SUM((K33-K5)/(C33-C5)),"0,00")</f>
        <v>0,00</v>
      </c>
      <c r="P33" s="75">
        <f t="shared" si="3"/>
        <v>0</v>
      </c>
      <c r="Q33" s="79" t="str">
        <f t="shared" si="8"/>
        <v>0,00</v>
      </c>
      <c r="R33" s="79"/>
      <c r="S33" s="101" t="str">
        <f>IF(R33="H",IF(I33&gt;0.33,SUM((C33-C5)*120*S4*0.9*1.5),IF(O33&gt;0.2,SUM((C33-C5)*120*S4*0.9*1.5),SUM((C33-C5)*120*S4))),"0,00")</f>
        <v>0,00</v>
      </c>
      <c r="T33" s="101" t="str">
        <f t="shared" si="9"/>
        <v>0,00</v>
      </c>
      <c r="U33" s="101">
        <f t="shared" si="5"/>
        <v>0</v>
      </c>
    </row>
    <row r="34" spans="1:21" ht="16.5" thickBot="1">
      <c r="A34" s="25"/>
      <c r="B34" s="104">
        <v>37301</v>
      </c>
      <c r="C34" s="87"/>
      <c r="D34" s="88"/>
      <c r="E34" s="26" t="str">
        <f>IF(NOT(C34=0),SUM(((C34-C5)*0.33)+D5),"0,00")</f>
        <v>0,00</v>
      </c>
      <c r="F34" s="33" t="str">
        <f t="shared" si="0"/>
        <v>0,00</v>
      </c>
      <c r="G34" s="27" t="str">
        <f>IF(NOT(C34=0),SUM(((D34-D5)/0.33)+C5),"0,00")</f>
        <v>0,00</v>
      </c>
      <c r="H34" s="125" t="str">
        <f t="shared" si="6"/>
        <v>0,00</v>
      </c>
      <c r="I34" s="126" t="str">
        <f>IF(NOT(C34=0),SUM((D34-D5)/(C34-C5)),"0,00")</f>
        <v>0,00</v>
      </c>
      <c r="J34" s="77">
        <f t="shared" si="1"/>
        <v>0</v>
      </c>
      <c r="K34" s="91"/>
      <c r="L34" s="27" t="str">
        <f>IF(NOT(C34=0),SUM(((C34-C5)*0.2)+K5),"0,00")</f>
        <v>0,00</v>
      </c>
      <c r="M34" s="38" t="str">
        <f t="shared" si="2"/>
        <v>0,00</v>
      </c>
      <c r="N34" s="132" t="str">
        <f t="shared" si="7"/>
        <v>0,00</v>
      </c>
      <c r="O34" s="133" t="str">
        <f>IF(NOT(C34=0),SUM((K34-K5)/(C34-C5)),"0,00")</f>
        <v>0,00</v>
      </c>
      <c r="P34" s="77">
        <f t="shared" si="3"/>
        <v>0</v>
      </c>
      <c r="Q34" s="80" t="str">
        <f t="shared" si="8"/>
        <v>0,00</v>
      </c>
      <c r="R34" s="80"/>
      <c r="S34" s="102" t="str">
        <f>IF(R34="H",IF(I34&gt;0.33,SUM((C34-C5)*120*S4*0.9*1.5),IF(O34&gt;0.2,SUM((C34-C5)*120*S4*0.9*1.5),SUM((C34-C5)*120*S4))),"0,00")</f>
        <v>0,00</v>
      </c>
      <c r="T34" s="102" t="str">
        <f t="shared" si="9"/>
        <v>0,00</v>
      </c>
      <c r="U34" s="102">
        <f t="shared" si="5"/>
        <v>0</v>
      </c>
    </row>
    <row r="35" spans="1:21" ht="15.75">
      <c r="A35" s="45"/>
      <c r="B35" s="46"/>
      <c r="C35" s="47"/>
      <c r="D35" s="47"/>
      <c r="E35" s="48"/>
      <c r="F35" s="49"/>
      <c r="G35" s="50"/>
      <c r="H35" s="50"/>
      <c r="I35" s="50"/>
      <c r="J35" s="51"/>
      <c r="K35" s="47"/>
      <c r="L35" s="50"/>
      <c r="M35" s="52"/>
      <c r="N35" s="53"/>
      <c r="O35" s="53"/>
      <c r="P35" s="51"/>
      <c r="Q35" s="72"/>
      <c r="R35" s="72"/>
      <c r="S35" s="96"/>
      <c r="T35" s="96"/>
      <c r="U35" s="96"/>
    </row>
    <row r="36" spans="1:21" ht="15.75">
      <c r="A36" s="45"/>
      <c r="B36" s="46"/>
      <c r="C36" s="47"/>
      <c r="D36" s="47"/>
      <c r="E36" s="48"/>
      <c r="F36" s="49"/>
      <c r="G36" s="50"/>
      <c r="H36" s="50"/>
      <c r="I36" s="50"/>
      <c r="J36" s="51"/>
      <c r="K36" s="47"/>
      <c r="L36" s="50"/>
      <c r="M36" s="52"/>
      <c r="N36" s="53"/>
      <c r="O36" s="53"/>
      <c r="P36" s="51"/>
      <c r="Q36" s="72"/>
      <c r="R36" s="72"/>
      <c r="S36" s="96"/>
      <c r="T36" s="96"/>
      <c r="U36" s="96"/>
    </row>
    <row r="37" spans="1:21" ht="15.75">
      <c r="A37" s="45"/>
      <c r="B37" s="46"/>
      <c r="C37" s="47"/>
      <c r="D37" s="47"/>
      <c r="E37" s="48"/>
      <c r="F37" s="49"/>
      <c r="G37" s="50"/>
      <c r="H37" s="50"/>
      <c r="I37" s="50"/>
      <c r="J37" s="51"/>
      <c r="K37" s="47"/>
      <c r="L37" s="50"/>
      <c r="M37" s="52"/>
      <c r="N37" s="53"/>
      <c r="O37" s="53"/>
      <c r="P37" s="51"/>
      <c r="Q37" s="72"/>
      <c r="R37" s="72"/>
      <c r="S37" s="96"/>
      <c r="T37" s="96"/>
      <c r="U37" s="96"/>
    </row>
    <row r="38" spans="1:21" ht="15.75">
      <c r="A38" s="45"/>
      <c r="B38" s="46"/>
      <c r="C38" s="47"/>
      <c r="D38" s="47"/>
      <c r="E38" s="48"/>
      <c r="F38" s="49"/>
      <c r="G38" s="50"/>
      <c r="H38" s="50"/>
      <c r="I38" s="50"/>
      <c r="J38" s="51"/>
      <c r="K38" s="47"/>
      <c r="L38" s="50"/>
      <c r="M38" s="52"/>
      <c r="N38" s="53"/>
      <c r="O38" s="53"/>
      <c r="P38" s="51"/>
      <c r="Q38" s="72"/>
      <c r="R38" s="72"/>
      <c r="S38" s="96"/>
      <c r="T38" s="96"/>
      <c r="U38" s="96"/>
    </row>
    <row r="39" spans="1:21" ht="15.75">
      <c r="A39" s="45"/>
      <c r="B39" s="46"/>
      <c r="C39" s="47"/>
      <c r="D39" s="116"/>
      <c r="E39" s="48"/>
      <c r="F39" s="49"/>
      <c r="G39" s="50"/>
      <c r="H39" s="50"/>
      <c r="I39" s="50"/>
      <c r="J39" s="51"/>
      <c r="K39" s="47"/>
      <c r="L39" s="50"/>
      <c r="M39" s="52"/>
      <c r="N39" s="53"/>
      <c r="O39" s="53"/>
      <c r="P39" s="51"/>
      <c r="Q39" s="72"/>
      <c r="R39" s="72"/>
      <c r="S39" s="96"/>
      <c r="T39" s="96"/>
      <c r="U39" s="96"/>
    </row>
    <row r="40" spans="1:21" ht="15.75">
      <c r="A40" s="45"/>
      <c r="B40" s="46"/>
      <c r="C40" s="47"/>
      <c r="D40" s="47"/>
      <c r="E40" s="48"/>
      <c r="F40" s="49"/>
      <c r="G40" s="50"/>
      <c r="H40" s="50"/>
      <c r="I40" s="50"/>
      <c r="J40" s="51"/>
      <c r="K40" s="47"/>
      <c r="L40" s="50"/>
      <c r="M40" s="52"/>
      <c r="N40" s="53"/>
      <c r="O40" s="53"/>
      <c r="P40" s="51"/>
      <c r="Q40" s="72"/>
      <c r="R40" s="72"/>
      <c r="S40" s="96"/>
      <c r="T40" s="96"/>
      <c r="U40" s="96"/>
    </row>
    <row r="41" spans="1:21" ht="15.75">
      <c r="A41" s="45"/>
      <c r="B41" s="46"/>
      <c r="C41" s="47"/>
      <c r="D41" s="47"/>
      <c r="E41" s="48"/>
      <c r="F41" s="49"/>
      <c r="G41" s="50"/>
      <c r="H41" s="50"/>
      <c r="I41" s="50"/>
      <c r="J41" s="51"/>
      <c r="K41" s="47"/>
      <c r="L41" s="50"/>
      <c r="M41" s="52"/>
      <c r="N41" s="53"/>
      <c r="O41" s="53"/>
      <c r="P41" s="51"/>
      <c r="Q41" s="72"/>
      <c r="R41" s="72"/>
      <c r="S41" s="96"/>
      <c r="T41" s="96"/>
      <c r="U41" s="96"/>
    </row>
    <row r="42" spans="1:21" ht="15.75">
      <c r="A42" s="45"/>
      <c r="B42" s="46"/>
      <c r="C42" s="47"/>
      <c r="D42" s="47"/>
      <c r="E42" s="48"/>
      <c r="F42" s="49"/>
      <c r="G42" s="50"/>
      <c r="H42" s="50"/>
      <c r="I42" s="50"/>
      <c r="J42" s="51"/>
      <c r="K42" s="47"/>
      <c r="L42" s="50"/>
      <c r="M42" s="52"/>
      <c r="N42" s="53"/>
      <c r="O42" s="53"/>
      <c r="P42" s="51"/>
      <c r="Q42" s="72"/>
      <c r="R42" s="72"/>
      <c r="S42" s="96"/>
      <c r="T42" s="96"/>
      <c r="U42" s="96"/>
    </row>
    <row r="43" spans="1:21" ht="15.75">
      <c r="A43" s="45"/>
      <c r="B43" s="46"/>
      <c r="C43" s="47"/>
      <c r="D43" s="47"/>
      <c r="E43" s="48"/>
      <c r="F43" s="49"/>
      <c r="G43" s="50"/>
      <c r="H43" s="50"/>
      <c r="I43" s="50"/>
      <c r="J43" s="51"/>
      <c r="K43" s="47"/>
      <c r="L43" s="50"/>
      <c r="M43" s="52"/>
      <c r="N43" s="53"/>
      <c r="O43" s="53"/>
      <c r="P43" s="51"/>
      <c r="Q43" s="72"/>
      <c r="R43" s="72"/>
      <c r="S43" s="96"/>
      <c r="T43" s="96"/>
      <c r="U43" s="96"/>
    </row>
    <row r="44" spans="1:21" ht="15.75">
      <c r="A44" s="45"/>
      <c r="B44" s="46"/>
      <c r="C44" s="47"/>
      <c r="D44" s="47"/>
      <c r="E44" s="48"/>
      <c r="F44" s="49"/>
      <c r="G44" s="50"/>
      <c r="H44" s="50"/>
      <c r="I44" s="50"/>
      <c r="J44" s="51"/>
      <c r="K44" s="47"/>
      <c r="L44" s="50"/>
      <c r="M44" s="52"/>
      <c r="N44" s="53"/>
      <c r="O44" s="53"/>
      <c r="P44" s="51"/>
      <c r="Q44" s="72"/>
      <c r="R44" s="72"/>
      <c r="S44" s="96"/>
      <c r="T44" s="96"/>
      <c r="U44" s="96"/>
    </row>
    <row r="45" spans="1:21" ht="15.75">
      <c r="A45" s="45"/>
      <c r="B45" s="46"/>
      <c r="C45" s="47"/>
      <c r="D45" s="47"/>
      <c r="E45" s="48"/>
      <c r="F45" s="49"/>
      <c r="G45" s="50"/>
      <c r="H45" s="50"/>
      <c r="I45" s="50"/>
      <c r="J45" s="51"/>
      <c r="K45" s="47"/>
      <c r="L45" s="50"/>
      <c r="M45" s="52"/>
      <c r="N45" s="53"/>
      <c r="O45" s="53"/>
      <c r="P45" s="51"/>
      <c r="Q45" s="72"/>
      <c r="R45" s="72"/>
      <c r="S45" s="96"/>
      <c r="T45" s="96"/>
      <c r="U45" s="96"/>
    </row>
    <row r="46" spans="1:21" ht="15.75">
      <c r="A46" s="45"/>
      <c r="B46" s="46"/>
      <c r="C46" s="47"/>
      <c r="D46" s="47"/>
      <c r="E46" s="48"/>
      <c r="F46" s="49"/>
      <c r="G46" s="50"/>
      <c r="H46" s="50"/>
      <c r="I46" s="50"/>
      <c r="J46" s="51"/>
      <c r="K46" s="47"/>
      <c r="L46" s="50"/>
      <c r="M46" s="52"/>
      <c r="N46" s="53"/>
      <c r="O46" s="53"/>
      <c r="P46" s="51"/>
      <c r="Q46" s="72"/>
      <c r="R46" s="72"/>
      <c r="S46" s="96"/>
      <c r="T46" s="96"/>
      <c r="U46" s="96"/>
    </row>
    <row r="47" spans="1:21" ht="15.75">
      <c r="A47" s="45"/>
      <c r="B47" s="46"/>
      <c r="C47" s="47"/>
      <c r="D47" s="47"/>
      <c r="E47" s="48"/>
      <c r="F47" s="49"/>
      <c r="G47" s="50"/>
      <c r="H47" s="50"/>
      <c r="I47" s="50"/>
      <c r="J47" s="51"/>
      <c r="K47" s="47"/>
      <c r="L47" s="50"/>
      <c r="M47" s="52"/>
      <c r="N47" s="53"/>
      <c r="O47" s="53"/>
      <c r="P47" s="51"/>
      <c r="Q47" s="72"/>
      <c r="R47" s="72"/>
      <c r="S47" s="96"/>
      <c r="T47" s="96"/>
      <c r="U47" s="96"/>
    </row>
    <row r="48" spans="1:21" ht="15.75">
      <c r="A48" s="45"/>
      <c r="B48" s="46"/>
      <c r="C48" s="47"/>
      <c r="D48" s="47"/>
      <c r="E48" s="48"/>
      <c r="F48" s="49"/>
      <c r="G48" s="50"/>
      <c r="H48" s="50"/>
      <c r="I48" s="50"/>
      <c r="J48" s="51"/>
      <c r="K48" s="47"/>
      <c r="L48" s="50"/>
      <c r="M48" s="52"/>
      <c r="N48" s="53"/>
      <c r="O48" s="53"/>
      <c r="P48" s="51"/>
      <c r="Q48" s="72"/>
      <c r="R48" s="72"/>
      <c r="S48" s="96"/>
      <c r="T48" s="96"/>
      <c r="U48" s="96"/>
    </row>
    <row r="49" spans="1:21" ht="15.75">
      <c r="A49" s="45"/>
      <c r="B49" s="46"/>
      <c r="C49" s="47"/>
      <c r="D49" s="47"/>
      <c r="E49" s="48"/>
      <c r="F49" s="49"/>
      <c r="G49" s="50"/>
      <c r="H49" s="50"/>
      <c r="I49" s="50"/>
      <c r="J49" s="51"/>
      <c r="K49" s="47"/>
      <c r="L49" s="50"/>
      <c r="M49" s="52"/>
      <c r="N49" s="53"/>
      <c r="O49" s="53"/>
      <c r="P49" s="51"/>
      <c r="Q49" s="72"/>
      <c r="R49" s="72"/>
      <c r="S49" s="96"/>
      <c r="T49" s="96"/>
      <c r="U49" s="96"/>
    </row>
    <row r="50" spans="1:21" ht="15.75">
      <c r="A50" s="45"/>
      <c r="B50" s="46"/>
      <c r="C50" s="47"/>
      <c r="D50" s="47"/>
      <c r="E50" s="48"/>
      <c r="F50" s="49"/>
      <c r="G50" s="50"/>
      <c r="H50" s="50"/>
      <c r="I50" s="50"/>
      <c r="J50" s="51"/>
      <c r="K50" s="47"/>
      <c r="L50" s="50"/>
      <c r="M50" s="52"/>
      <c r="N50" s="53"/>
      <c r="O50" s="53"/>
      <c r="P50" s="51"/>
      <c r="Q50" s="72"/>
      <c r="R50" s="72"/>
      <c r="S50" s="96"/>
      <c r="T50" s="96"/>
      <c r="U50" s="96"/>
    </row>
    <row r="51" spans="1:21" ht="15.75">
      <c r="A51" s="45"/>
      <c r="B51" s="46"/>
      <c r="C51" s="47"/>
      <c r="D51" s="47"/>
      <c r="E51" s="48"/>
      <c r="F51" s="49"/>
      <c r="G51" s="50"/>
      <c r="H51" s="50"/>
      <c r="I51" s="50"/>
      <c r="J51" s="51"/>
      <c r="K51" s="47"/>
      <c r="L51" s="50"/>
      <c r="M51" s="52"/>
      <c r="N51" s="53"/>
      <c r="O51" s="53"/>
      <c r="P51" s="51"/>
      <c r="Q51" s="72"/>
      <c r="R51" s="72"/>
      <c r="S51" s="96"/>
      <c r="T51" s="96"/>
      <c r="U51" s="96"/>
    </row>
    <row r="52" spans="1:21" ht="15.75">
      <c r="A52" s="45"/>
      <c r="B52" s="46"/>
      <c r="C52" s="47"/>
      <c r="D52" s="47"/>
      <c r="E52" s="48"/>
      <c r="F52" s="49"/>
      <c r="G52" s="50"/>
      <c r="H52" s="50"/>
      <c r="I52" s="50"/>
      <c r="J52" s="51"/>
      <c r="K52" s="47"/>
      <c r="L52" s="50"/>
      <c r="M52" s="52"/>
      <c r="N52" s="53"/>
      <c r="O52" s="53"/>
      <c r="P52" s="51"/>
      <c r="Q52" s="72"/>
      <c r="R52" s="72"/>
      <c r="S52" s="96"/>
      <c r="T52" s="96"/>
      <c r="U52" s="96"/>
    </row>
    <row r="53" spans="1:21" ht="15.75">
      <c r="A53" s="45"/>
      <c r="B53" s="46"/>
      <c r="C53" s="47"/>
      <c r="D53" s="47"/>
      <c r="E53" s="48"/>
      <c r="F53" s="49"/>
      <c r="G53" s="50"/>
      <c r="H53" s="50"/>
      <c r="I53" s="50"/>
      <c r="J53" s="51"/>
      <c r="K53" s="47"/>
      <c r="L53" s="50"/>
      <c r="M53" s="52"/>
      <c r="N53" s="53"/>
      <c r="O53" s="53"/>
      <c r="P53" s="51"/>
      <c r="Q53" s="72"/>
      <c r="R53" s="72"/>
      <c r="S53" s="96"/>
      <c r="T53" s="96"/>
      <c r="U53" s="96"/>
    </row>
    <row r="54" spans="1:21" ht="15.75">
      <c r="A54" s="45"/>
      <c r="B54" s="46"/>
      <c r="C54" s="54"/>
      <c r="D54" s="54"/>
      <c r="E54" s="55"/>
      <c r="F54" s="56"/>
      <c r="G54" s="57"/>
      <c r="H54" s="57"/>
      <c r="I54" s="57"/>
      <c r="J54" s="58"/>
      <c r="K54" s="54"/>
      <c r="L54" s="57"/>
      <c r="M54" s="59"/>
      <c r="N54" s="60"/>
      <c r="O54" s="60"/>
      <c r="P54" s="58"/>
      <c r="Q54" s="71"/>
      <c r="R54" s="71"/>
      <c r="S54" s="95"/>
      <c r="T54" s="95"/>
      <c r="U54" s="95"/>
    </row>
    <row r="55" spans="1:21" ht="15.75">
      <c r="A55" s="45"/>
      <c r="B55" s="46"/>
      <c r="C55" s="54"/>
      <c r="D55" s="54"/>
      <c r="E55" s="55"/>
      <c r="F55" s="56"/>
      <c r="G55" s="57"/>
      <c r="H55" s="57"/>
      <c r="I55" s="57"/>
      <c r="J55" s="58"/>
      <c r="K55" s="54"/>
      <c r="L55" s="57"/>
      <c r="M55" s="59"/>
      <c r="N55" s="60"/>
      <c r="O55" s="60"/>
      <c r="P55" s="58"/>
      <c r="Q55" s="71"/>
      <c r="R55" s="71"/>
      <c r="S55" s="95"/>
      <c r="T55" s="95"/>
      <c r="U55" s="95"/>
    </row>
    <row r="56" spans="1:21" ht="15.75">
      <c r="A56" s="45"/>
      <c r="B56" s="46"/>
      <c r="C56" s="54"/>
      <c r="D56" s="54"/>
      <c r="E56" s="55"/>
      <c r="F56" s="56"/>
      <c r="G56" s="57"/>
      <c r="H56" s="57"/>
      <c r="I56" s="57"/>
      <c r="J56" s="58"/>
      <c r="K56" s="54"/>
      <c r="L56" s="57"/>
      <c r="M56" s="59"/>
      <c r="N56" s="60"/>
      <c r="O56" s="60"/>
      <c r="P56" s="58"/>
      <c r="Q56" s="71"/>
      <c r="R56" s="71"/>
      <c r="S56" s="95"/>
      <c r="T56" s="95"/>
      <c r="U56" s="95"/>
    </row>
    <row r="57" spans="1:21" ht="15.75">
      <c r="A57" s="45"/>
      <c r="B57" s="46"/>
      <c r="C57" s="54"/>
      <c r="D57" s="54"/>
      <c r="E57" s="55"/>
      <c r="F57" s="56"/>
      <c r="G57" s="57"/>
      <c r="H57" s="57"/>
      <c r="I57" s="57"/>
      <c r="J57" s="58"/>
      <c r="K57" s="54"/>
      <c r="L57" s="57"/>
      <c r="M57" s="59"/>
      <c r="N57" s="60"/>
      <c r="O57" s="60"/>
      <c r="P57" s="58"/>
      <c r="Q57" s="71"/>
      <c r="R57" s="71"/>
      <c r="S57" s="95"/>
      <c r="T57" s="95"/>
      <c r="U57" s="95"/>
    </row>
    <row r="58" spans="1:21" ht="15.75">
      <c r="A58" s="45"/>
      <c r="B58" s="46"/>
      <c r="C58" s="54"/>
      <c r="D58" s="54"/>
      <c r="E58" s="55"/>
      <c r="F58" s="56"/>
      <c r="G58" s="57"/>
      <c r="H58" s="57"/>
      <c r="I58" s="57"/>
      <c r="J58" s="58"/>
      <c r="K58" s="54"/>
      <c r="L58" s="57"/>
      <c r="M58" s="59"/>
      <c r="N58" s="60"/>
      <c r="O58" s="60"/>
      <c r="P58" s="58"/>
      <c r="Q58" s="71"/>
      <c r="R58" s="71"/>
      <c r="S58" s="95"/>
      <c r="T58" s="95"/>
      <c r="U58" s="95"/>
    </row>
    <row r="59" spans="1:21" ht="15.75">
      <c r="A59" s="45"/>
      <c r="B59" s="46"/>
      <c r="C59" s="54"/>
      <c r="D59" s="54"/>
      <c r="E59" s="55"/>
      <c r="F59" s="56"/>
      <c r="G59" s="57"/>
      <c r="H59" s="57"/>
      <c r="I59" s="57"/>
      <c r="J59" s="58"/>
      <c r="K59" s="54"/>
      <c r="L59" s="57"/>
      <c r="M59" s="59"/>
      <c r="N59" s="60"/>
      <c r="O59" s="60"/>
      <c r="P59" s="58"/>
      <c r="Q59" s="71"/>
      <c r="R59" s="71"/>
      <c r="S59" s="95"/>
      <c r="T59" s="95"/>
      <c r="U59" s="95"/>
    </row>
    <row r="60" spans="1:21" ht="15.75">
      <c r="A60" s="45"/>
      <c r="B60" s="46"/>
      <c r="C60" s="54"/>
      <c r="D60" s="54"/>
      <c r="E60" s="55"/>
      <c r="F60" s="56"/>
      <c r="G60" s="57"/>
      <c r="H60" s="57"/>
      <c r="I60" s="57"/>
      <c r="J60" s="58"/>
      <c r="K60" s="54"/>
      <c r="L60" s="57"/>
      <c r="M60" s="59"/>
      <c r="N60" s="60"/>
      <c r="O60" s="60"/>
      <c r="P60" s="58"/>
      <c r="Q60" s="71"/>
      <c r="R60" s="71"/>
      <c r="S60" s="95"/>
      <c r="T60" s="95"/>
      <c r="U60" s="95"/>
    </row>
    <row r="61" spans="1:21" ht="15.75">
      <c r="A61" s="45"/>
      <c r="B61" s="46"/>
      <c r="C61" s="54"/>
      <c r="D61" s="54"/>
      <c r="E61" s="55"/>
      <c r="F61" s="56"/>
      <c r="G61" s="57"/>
      <c r="H61" s="57"/>
      <c r="I61" s="57"/>
      <c r="J61" s="58"/>
      <c r="K61" s="54"/>
      <c r="L61" s="57"/>
      <c r="M61" s="59"/>
      <c r="N61" s="60"/>
      <c r="O61" s="60"/>
      <c r="P61" s="58"/>
      <c r="Q61" s="71"/>
      <c r="R61" s="71"/>
      <c r="S61" s="95"/>
      <c r="T61" s="95"/>
      <c r="U61" s="95"/>
    </row>
    <row r="62" spans="1:21" ht="15.75">
      <c r="A62" s="45"/>
      <c r="B62" s="46"/>
      <c r="C62" s="54"/>
      <c r="D62" s="54"/>
      <c r="E62" s="55"/>
      <c r="F62" s="56"/>
      <c r="G62" s="57"/>
      <c r="H62" s="57"/>
      <c r="I62" s="57"/>
      <c r="J62" s="58"/>
      <c r="K62" s="54"/>
      <c r="L62" s="57"/>
      <c r="M62" s="59"/>
      <c r="N62" s="60"/>
      <c r="O62" s="60"/>
      <c r="P62" s="58"/>
      <c r="Q62" s="71"/>
      <c r="R62" s="71"/>
      <c r="S62" s="95"/>
      <c r="T62" s="95"/>
      <c r="U62" s="95"/>
    </row>
    <row r="63" spans="1:21" ht="15.75">
      <c r="A63" s="45"/>
      <c r="B63" s="46"/>
      <c r="C63" s="54"/>
      <c r="D63" s="54"/>
      <c r="E63" s="55"/>
      <c r="F63" s="56"/>
      <c r="G63" s="57"/>
      <c r="H63" s="57"/>
      <c r="I63" s="57"/>
      <c r="J63" s="58"/>
      <c r="K63" s="54"/>
      <c r="L63" s="57"/>
      <c r="M63" s="59"/>
      <c r="N63" s="60"/>
      <c r="O63" s="60"/>
      <c r="P63" s="58"/>
      <c r="Q63" s="71"/>
      <c r="R63" s="71"/>
      <c r="S63" s="95"/>
      <c r="T63" s="95"/>
      <c r="U63" s="95"/>
    </row>
    <row r="64" spans="1:21" ht="15.75">
      <c r="A64" s="45"/>
      <c r="B64" s="46"/>
      <c r="C64" s="54"/>
      <c r="D64" s="54"/>
      <c r="E64" s="55"/>
      <c r="F64" s="56"/>
      <c r="G64" s="57"/>
      <c r="H64" s="57"/>
      <c r="I64" s="57"/>
      <c r="J64" s="58"/>
      <c r="K64" s="54"/>
      <c r="L64" s="57"/>
      <c r="M64" s="59"/>
      <c r="N64" s="60"/>
      <c r="O64" s="60"/>
      <c r="P64" s="58"/>
      <c r="Q64" s="71"/>
      <c r="R64" s="71"/>
      <c r="S64" s="95"/>
      <c r="T64" s="95"/>
      <c r="U64" s="95"/>
    </row>
    <row r="65" spans="1:21" ht="15.75">
      <c r="A65" s="45"/>
      <c r="B65" s="46"/>
      <c r="C65" s="54"/>
      <c r="D65" s="54"/>
      <c r="E65" s="55"/>
      <c r="F65" s="56"/>
      <c r="G65" s="57"/>
      <c r="H65" s="57"/>
      <c r="I65" s="57"/>
      <c r="J65" s="58"/>
      <c r="K65" s="54"/>
      <c r="L65" s="57"/>
      <c r="M65" s="59"/>
      <c r="N65" s="60"/>
      <c r="O65" s="60"/>
      <c r="P65" s="58"/>
      <c r="Q65" s="71"/>
      <c r="R65" s="71"/>
      <c r="S65" s="95"/>
      <c r="T65" s="95"/>
      <c r="U65" s="95"/>
    </row>
    <row r="66" spans="1:21" ht="15.75">
      <c r="A66" s="45"/>
      <c r="B66" s="46"/>
      <c r="C66" s="54"/>
      <c r="D66" s="54"/>
      <c r="E66" s="55"/>
      <c r="F66" s="56"/>
      <c r="G66" s="57"/>
      <c r="H66" s="57"/>
      <c r="I66" s="57"/>
      <c r="J66" s="58"/>
      <c r="K66" s="54"/>
      <c r="L66" s="57"/>
      <c r="M66" s="59"/>
      <c r="N66" s="60"/>
      <c r="O66" s="60"/>
      <c r="P66" s="58"/>
      <c r="Q66" s="71"/>
      <c r="R66" s="71"/>
      <c r="S66" s="95"/>
      <c r="T66" s="95"/>
      <c r="U66" s="95"/>
    </row>
    <row r="67" spans="1:21" ht="15.75">
      <c r="A67" s="45"/>
      <c r="B67" s="46"/>
      <c r="C67" s="54"/>
      <c r="D67" s="54"/>
      <c r="E67" s="55"/>
      <c r="F67" s="56"/>
      <c r="G67" s="57"/>
      <c r="H67" s="57"/>
      <c r="I67" s="57"/>
      <c r="J67" s="58"/>
      <c r="K67" s="54"/>
      <c r="L67" s="57"/>
      <c r="M67" s="59"/>
      <c r="N67" s="60"/>
      <c r="O67" s="60"/>
      <c r="P67" s="58"/>
      <c r="Q67" s="71"/>
      <c r="R67" s="71"/>
      <c r="S67" s="95"/>
      <c r="T67" s="95"/>
      <c r="U67" s="95"/>
    </row>
    <row r="68" spans="1:21" ht="15.75">
      <c r="A68" s="45"/>
      <c r="B68" s="46"/>
      <c r="C68" s="54"/>
      <c r="D68" s="54"/>
      <c r="E68" s="55"/>
      <c r="F68" s="56"/>
      <c r="G68" s="57"/>
      <c r="H68" s="57"/>
      <c r="I68" s="57"/>
      <c r="J68" s="58"/>
      <c r="K68" s="54"/>
      <c r="L68" s="57"/>
      <c r="M68" s="59"/>
      <c r="N68" s="60"/>
      <c r="O68" s="60"/>
      <c r="P68" s="58"/>
      <c r="Q68" s="71"/>
      <c r="R68" s="71"/>
      <c r="S68" s="95"/>
      <c r="T68" s="95"/>
      <c r="U68" s="95"/>
    </row>
    <row r="69" spans="1:21" ht="15.75">
      <c r="A69" s="45"/>
      <c r="B69" s="46"/>
      <c r="C69" s="54"/>
      <c r="D69" s="54"/>
      <c r="E69" s="55"/>
      <c r="F69" s="56"/>
      <c r="G69" s="57"/>
      <c r="H69" s="57"/>
      <c r="I69" s="57"/>
      <c r="J69" s="58"/>
      <c r="K69" s="54"/>
      <c r="L69" s="57"/>
      <c r="M69" s="59"/>
      <c r="N69" s="60"/>
      <c r="O69" s="60"/>
      <c r="P69" s="58"/>
      <c r="Q69" s="71"/>
      <c r="R69" s="71"/>
      <c r="S69" s="95"/>
      <c r="T69" s="95"/>
      <c r="U69" s="95"/>
    </row>
    <row r="70" spans="1:21" ht="15.75">
      <c r="A70" s="45"/>
      <c r="B70" s="46"/>
      <c r="C70" s="54"/>
      <c r="D70" s="54"/>
      <c r="E70" s="55"/>
      <c r="F70" s="56"/>
      <c r="G70" s="57"/>
      <c r="H70" s="57"/>
      <c r="I70" s="57"/>
      <c r="J70" s="58"/>
      <c r="K70" s="54"/>
      <c r="L70" s="57"/>
      <c r="M70" s="59"/>
      <c r="N70" s="60"/>
      <c r="O70" s="60"/>
      <c r="P70" s="58"/>
      <c r="Q70" s="71"/>
      <c r="R70" s="71"/>
      <c r="S70" s="95"/>
      <c r="T70" s="95"/>
      <c r="U70" s="95"/>
    </row>
    <row r="71" spans="1:21" ht="15.75">
      <c r="A71" s="45"/>
      <c r="B71" s="46"/>
      <c r="C71" s="54"/>
      <c r="D71" s="54"/>
      <c r="E71" s="55"/>
      <c r="F71" s="56"/>
      <c r="G71" s="57"/>
      <c r="H71" s="57"/>
      <c r="I71" s="57"/>
      <c r="J71" s="58"/>
      <c r="K71" s="54"/>
      <c r="L71" s="57"/>
      <c r="M71" s="59"/>
      <c r="N71" s="60"/>
      <c r="O71" s="60"/>
      <c r="P71" s="58"/>
      <c r="Q71" s="71"/>
      <c r="R71" s="71"/>
      <c r="S71" s="95"/>
      <c r="T71" s="95"/>
      <c r="U71" s="95"/>
    </row>
    <row r="72" spans="1:21" ht="15.75">
      <c r="A72" s="45"/>
      <c r="B72" s="46"/>
      <c r="C72" s="54"/>
      <c r="D72" s="54"/>
      <c r="E72" s="55"/>
      <c r="F72" s="56"/>
      <c r="G72" s="57"/>
      <c r="H72" s="57"/>
      <c r="I72" s="57"/>
      <c r="J72" s="58"/>
      <c r="K72" s="54"/>
      <c r="L72" s="57"/>
      <c r="M72" s="59"/>
      <c r="N72" s="60"/>
      <c r="O72" s="60"/>
      <c r="P72" s="58"/>
      <c r="Q72" s="71"/>
      <c r="R72" s="71"/>
      <c r="S72" s="95"/>
      <c r="T72" s="95"/>
      <c r="U72" s="95"/>
    </row>
    <row r="73" spans="1:21" ht="15.75">
      <c r="A73" s="45"/>
      <c r="B73" s="46"/>
      <c r="C73" s="54"/>
      <c r="D73" s="54"/>
      <c r="E73" s="55"/>
      <c r="F73" s="56"/>
      <c r="G73" s="57"/>
      <c r="H73" s="57"/>
      <c r="I73" s="57"/>
      <c r="J73" s="58"/>
      <c r="K73" s="54"/>
      <c r="L73" s="57"/>
      <c r="M73" s="59"/>
      <c r="N73" s="60"/>
      <c r="O73" s="60"/>
      <c r="P73" s="58"/>
      <c r="Q73" s="71"/>
      <c r="R73" s="71"/>
      <c r="S73" s="95"/>
      <c r="T73" s="95"/>
      <c r="U73" s="95"/>
    </row>
    <row r="74" spans="1:21" ht="15.75">
      <c r="A74" s="45"/>
      <c r="B74" s="46"/>
      <c r="C74" s="54"/>
      <c r="D74" s="54"/>
      <c r="E74" s="55"/>
      <c r="F74" s="56"/>
      <c r="G74" s="57"/>
      <c r="H74" s="57"/>
      <c r="I74" s="57"/>
      <c r="J74" s="58"/>
      <c r="K74" s="54"/>
      <c r="L74" s="57"/>
      <c r="M74" s="59"/>
      <c r="N74" s="60"/>
      <c r="O74" s="60"/>
      <c r="P74" s="58"/>
      <c r="Q74" s="71"/>
      <c r="R74" s="71"/>
      <c r="S74" s="95"/>
      <c r="T74" s="95"/>
      <c r="U74" s="95"/>
    </row>
    <row r="75" spans="1:21" ht="15.75">
      <c r="A75" s="45"/>
      <c r="B75" s="46"/>
      <c r="C75" s="54"/>
      <c r="D75" s="54"/>
      <c r="E75" s="55"/>
      <c r="F75" s="56"/>
      <c r="G75" s="57"/>
      <c r="H75" s="57"/>
      <c r="I75" s="57"/>
      <c r="J75" s="58"/>
      <c r="K75" s="54"/>
      <c r="L75" s="57"/>
      <c r="M75" s="59"/>
      <c r="N75" s="60"/>
      <c r="O75" s="60"/>
      <c r="P75" s="58"/>
      <c r="Q75" s="71"/>
      <c r="R75" s="71"/>
      <c r="S75" s="95"/>
      <c r="T75" s="95"/>
      <c r="U75" s="95"/>
    </row>
    <row r="76" spans="1:21" ht="15.75">
      <c r="A76" s="45"/>
      <c r="B76" s="46"/>
      <c r="C76" s="54"/>
      <c r="D76" s="54"/>
      <c r="E76" s="55"/>
      <c r="F76" s="56"/>
      <c r="G76" s="57"/>
      <c r="H76" s="57"/>
      <c r="I76" s="57"/>
      <c r="J76" s="58"/>
      <c r="K76" s="54"/>
      <c r="L76" s="57"/>
      <c r="M76" s="59"/>
      <c r="N76" s="60"/>
      <c r="O76" s="60"/>
      <c r="P76" s="58"/>
      <c r="Q76" s="71"/>
      <c r="R76" s="71"/>
      <c r="S76" s="95"/>
      <c r="T76" s="95"/>
      <c r="U76" s="95"/>
    </row>
    <row r="77" spans="1:21" ht="15.75">
      <c r="A77" s="45"/>
      <c r="B77" s="46"/>
      <c r="C77" s="54"/>
      <c r="D77" s="54"/>
      <c r="E77" s="55"/>
      <c r="F77" s="56"/>
      <c r="G77" s="57"/>
      <c r="H77" s="57"/>
      <c r="I77" s="57"/>
      <c r="J77" s="58"/>
      <c r="K77" s="54"/>
      <c r="L77" s="57"/>
      <c r="M77" s="59"/>
      <c r="N77" s="60"/>
      <c r="O77" s="60"/>
      <c r="P77" s="58"/>
      <c r="Q77" s="71"/>
      <c r="R77" s="71"/>
      <c r="S77" s="95"/>
      <c r="T77" s="95"/>
      <c r="U77" s="95"/>
    </row>
    <row r="78" spans="1:21" ht="15.75">
      <c r="A78" s="45"/>
      <c r="B78" s="46"/>
      <c r="C78" s="54"/>
      <c r="D78" s="54"/>
      <c r="E78" s="55"/>
      <c r="F78" s="56"/>
      <c r="G78" s="57"/>
      <c r="H78" s="57"/>
      <c r="I78" s="57"/>
      <c r="J78" s="58"/>
      <c r="K78" s="54"/>
      <c r="L78" s="57"/>
      <c r="M78" s="59"/>
      <c r="N78" s="60"/>
      <c r="O78" s="60"/>
      <c r="P78" s="58"/>
      <c r="Q78" s="71"/>
      <c r="R78" s="71"/>
      <c r="S78" s="95"/>
      <c r="T78" s="95"/>
      <c r="U78" s="95"/>
    </row>
    <row r="79" spans="1:21" ht="15.75">
      <c r="A79" s="45"/>
      <c r="B79" s="46"/>
      <c r="C79" s="54"/>
      <c r="D79" s="54"/>
      <c r="E79" s="55"/>
      <c r="F79" s="56"/>
      <c r="G79" s="57"/>
      <c r="H79" s="57"/>
      <c r="I79" s="57"/>
      <c r="J79" s="58"/>
      <c r="K79" s="54"/>
      <c r="L79" s="57"/>
      <c r="M79" s="59"/>
      <c r="N79" s="60"/>
      <c r="O79" s="60"/>
      <c r="P79" s="58"/>
      <c r="Q79" s="71"/>
      <c r="R79" s="71"/>
      <c r="S79" s="95"/>
      <c r="T79" s="95"/>
      <c r="U79" s="95"/>
    </row>
    <row r="80" spans="1:21" ht="15.75">
      <c r="A80" s="45"/>
      <c r="B80" s="46"/>
      <c r="C80" s="54"/>
      <c r="D80" s="54"/>
      <c r="E80" s="55"/>
      <c r="F80" s="56"/>
      <c r="G80" s="57"/>
      <c r="H80" s="57"/>
      <c r="I80" s="57"/>
      <c r="J80" s="58"/>
      <c r="K80" s="54"/>
      <c r="L80" s="57"/>
      <c r="M80" s="59"/>
      <c r="N80" s="60"/>
      <c r="O80" s="60"/>
      <c r="P80" s="58"/>
      <c r="Q80" s="71"/>
      <c r="R80" s="71"/>
      <c r="S80" s="95"/>
      <c r="T80" s="95"/>
      <c r="U80" s="95"/>
    </row>
    <row r="81" spans="1:21" ht="15.75">
      <c r="A81" s="45"/>
      <c r="B81" s="46"/>
      <c r="C81" s="54"/>
      <c r="D81" s="54"/>
      <c r="E81" s="55"/>
      <c r="F81" s="56"/>
      <c r="G81" s="57"/>
      <c r="H81" s="57"/>
      <c r="I81" s="57"/>
      <c r="J81" s="58"/>
      <c r="K81" s="54"/>
      <c r="L81" s="57"/>
      <c r="M81" s="59"/>
      <c r="N81" s="60"/>
      <c r="O81" s="60"/>
      <c r="P81" s="58"/>
      <c r="Q81" s="71"/>
      <c r="R81" s="71"/>
      <c r="S81" s="95"/>
      <c r="T81" s="95"/>
      <c r="U81" s="95"/>
    </row>
    <row r="82" spans="1:21" ht="15.75">
      <c r="A82" s="45"/>
      <c r="B82" s="46"/>
      <c r="C82" s="54"/>
      <c r="D82" s="54"/>
      <c r="E82" s="55"/>
      <c r="F82" s="56"/>
      <c r="G82" s="57"/>
      <c r="H82" s="57"/>
      <c r="I82" s="57"/>
      <c r="J82" s="58"/>
      <c r="K82" s="54"/>
      <c r="L82" s="57"/>
      <c r="M82" s="59"/>
      <c r="N82" s="60"/>
      <c r="O82" s="60"/>
      <c r="P82" s="58"/>
      <c r="Q82" s="71"/>
      <c r="R82" s="71"/>
      <c r="S82" s="95"/>
      <c r="T82" s="95"/>
      <c r="U82" s="95"/>
    </row>
    <row r="83" spans="1:21" ht="15.75">
      <c r="A83" s="45"/>
      <c r="B83" s="46"/>
      <c r="C83" s="54"/>
      <c r="D83" s="54"/>
      <c r="E83" s="55"/>
      <c r="F83" s="56"/>
      <c r="G83" s="57"/>
      <c r="H83" s="57"/>
      <c r="I83" s="57"/>
      <c r="J83" s="58"/>
      <c r="K83" s="54"/>
      <c r="L83" s="57"/>
      <c r="M83" s="59"/>
      <c r="N83" s="60"/>
      <c r="O83" s="60"/>
      <c r="P83" s="58"/>
      <c r="Q83" s="71"/>
      <c r="R83" s="71"/>
      <c r="S83" s="95"/>
      <c r="T83" s="95"/>
      <c r="U83" s="95"/>
    </row>
    <row r="84" spans="1:21" ht="15.75">
      <c r="A84" s="45"/>
      <c r="B84" s="46"/>
      <c r="C84" s="54"/>
      <c r="D84" s="54"/>
      <c r="E84" s="55"/>
      <c r="F84" s="56"/>
      <c r="G84" s="57"/>
      <c r="H84" s="57"/>
      <c r="I84" s="57"/>
      <c r="J84" s="58"/>
      <c r="K84" s="54"/>
      <c r="L84" s="57"/>
      <c r="M84" s="59"/>
      <c r="N84" s="60"/>
      <c r="O84" s="60"/>
      <c r="P84" s="58"/>
      <c r="Q84" s="71"/>
      <c r="R84" s="71"/>
      <c r="S84" s="95"/>
      <c r="T84" s="95"/>
      <c r="U84" s="95"/>
    </row>
    <row r="85" spans="1:21" ht="15.75">
      <c r="A85" s="45"/>
      <c r="B85" s="46"/>
      <c r="C85" s="54"/>
      <c r="D85" s="54"/>
      <c r="E85" s="55"/>
      <c r="F85" s="56"/>
      <c r="G85" s="57"/>
      <c r="H85" s="57"/>
      <c r="I85" s="57"/>
      <c r="J85" s="58"/>
      <c r="K85" s="54"/>
      <c r="L85" s="57"/>
      <c r="M85" s="59"/>
      <c r="N85" s="60"/>
      <c r="O85" s="60"/>
      <c r="P85" s="58"/>
      <c r="Q85" s="71"/>
      <c r="R85" s="71"/>
      <c r="S85" s="95"/>
      <c r="T85" s="95"/>
      <c r="U85" s="95"/>
    </row>
    <row r="86" spans="1:21" ht="15.75">
      <c r="A86" s="45"/>
      <c r="B86" s="46"/>
      <c r="C86" s="54"/>
      <c r="D86" s="54"/>
      <c r="E86" s="55"/>
      <c r="F86" s="56"/>
      <c r="G86" s="57"/>
      <c r="H86" s="57"/>
      <c r="I86" s="57"/>
      <c r="J86" s="58"/>
      <c r="K86" s="54"/>
      <c r="L86" s="57"/>
      <c r="M86" s="59"/>
      <c r="N86" s="60"/>
      <c r="O86" s="60"/>
      <c r="P86" s="58"/>
      <c r="Q86" s="71"/>
      <c r="R86" s="71"/>
      <c r="S86" s="95"/>
      <c r="T86" s="95"/>
      <c r="U86" s="95"/>
    </row>
    <row r="87" spans="1:21" ht="15.75">
      <c r="A87" s="45"/>
      <c r="B87" s="46"/>
      <c r="C87" s="54"/>
      <c r="D87" s="54"/>
      <c r="E87" s="55"/>
      <c r="F87" s="56"/>
      <c r="G87" s="57"/>
      <c r="H87" s="57"/>
      <c r="I87" s="57"/>
      <c r="J87" s="58"/>
      <c r="K87" s="54"/>
      <c r="L87" s="57"/>
      <c r="M87" s="59"/>
      <c r="N87" s="60"/>
      <c r="O87" s="60"/>
      <c r="P87" s="58"/>
      <c r="Q87" s="71"/>
      <c r="R87" s="71"/>
      <c r="S87" s="95"/>
      <c r="T87" s="95"/>
      <c r="U87" s="95"/>
    </row>
    <row r="88" spans="1:21" ht="15.75">
      <c r="A88" s="45"/>
      <c r="B88" s="46"/>
      <c r="C88" s="54"/>
      <c r="D88" s="54"/>
      <c r="E88" s="55"/>
      <c r="F88" s="56"/>
      <c r="G88" s="57"/>
      <c r="H88" s="57"/>
      <c r="I88" s="57"/>
      <c r="J88" s="58"/>
      <c r="K88" s="54"/>
      <c r="L88" s="57"/>
      <c r="M88" s="59"/>
      <c r="N88" s="60"/>
      <c r="O88" s="60"/>
      <c r="P88" s="58"/>
      <c r="Q88" s="71"/>
      <c r="R88" s="71"/>
      <c r="S88" s="95"/>
      <c r="T88" s="95"/>
      <c r="U88" s="95"/>
    </row>
    <row r="89" spans="1:21" ht="15.75">
      <c r="A89" s="45"/>
      <c r="B89" s="46"/>
      <c r="C89" s="54"/>
      <c r="D89" s="54"/>
      <c r="E89" s="55"/>
      <c r="F89" s="56"/>
      <c r="G89" s="57"/>
      <c r="H89" s="57"/>
      <c r="I89" s="57"/>
      <c r="J89" s="58"/>
      <c r="K89" s="54"/>
      <c r="L89" s="57"/>
      <c r="M89" s="59"/>
      <c r="N89" s="60"/>
      <c r="O89" s="60"/>
      <c r="P89" s="58"/>
      <c r="Q89" s="71"/>
      <c r="R89" s="71"/>
      <c r="S89" s="95"/>
      <c r="T89" s="95"/>
      <c r="U89" s="95"/>
    </row>
    <row r="90" spans="1:21" ht="15.75">
      <c r="A90" s="45"/>
      <c r="B90" s="46"/>
      <c r="C90" s="54"/>
      <c r="D90" s="54"/>
      <c r="E90" s="55"/>
      <c r="F90" s="56"/>
      <c r="G90" s="57"/>
      <c r="H90" s="57"/>
      <c r="I90" s="57"/>
      <c r="J90" s="58"/>
      <c r="K90" s="54"/>
      <c r="L90" s="57"/>
      <c r="M90" s="59"/>
      <c r="N90" s="60"/>
      <c r="O90" s="60"/>
      <c r="P90" s="58"/>
      <c r="Q90" s="71"/>
      <c r="R90" s="71"/>
      <c r="S90" s="95"/>
      <c r="T90" s="95"/>
      <c r="U90" s="95"/>
    </row>
    <row r="91" spans="1:21" ht="15.75">
      <c r="A91" s="45"/>
      <c r="B91" s="46"/>
      <c r="C91" s="54"/>
      <c r="D91" s="54"/>
      <c r="E91" s="55"/>
      <c r="F91" s="56"/>
      <c r="G91" s="57"/>
      <c r="H91" s="57"/>
      <c r="I91" s="57"/>
      <c r="J91" s="58"/>
      <c r="K91" s="54"/>
      <c r="L91" s="57"/>
      <c r="M91" s="59"/>
      <c r="N91" s="60"/>
      <c r="O91" s="60"/>
      <c r="P91" s="58"/>
      <c r="Q91" s="71"/>
      <c r="R91" s="71"/>
      <c r="S91" s="95"/>
      <c r="T91" s="95"/>
      <c r="U91" s="95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0"/>
  <dimension ref="A1:X91"/>
  <sheetViews>
    <sheetView workbookViewId="0" topLeftCell="A1">
      <selection activeCell="N7" sqref="N7:O34"/>
    </sheetView>
  </sheetViews>
  <sheetFormatPr defaultColWidth="9.00390625" defaultRowHeight="12.75"/>
  <cols>
    <col min="1" max="1" width="8.375" style="1" customWidth="1"/>
    <col min="2" max="2" width="10.625" style="2" customWidth="1"/>
    <col min="3" max="3" width="15.375" style="4" customWidth="1"/>
    <col min="4" max="4" width="14.125" style="4" customWidth="1"/>
    <col min="5" max="5" width="8.875" style="16" hidden="1" customWidth="1"/>
    <col min="6" max="6" width="14.50390625" style="29" customWidth="1"/>
    <col min="7" max="7" width="10.125" style="12" hidden="1" customWidth="1"/>
    <col min="8" max="8" width="8.50390625" style="12" customWidth="1"/>
    <col min="9" max="9" width="8.125" style="42" customWidth="1"/>
    <col min="10" max="10" width="9.50390625" style="5" hidden="1" customWidth="1"/>
    <col min="11" max="11" width="12.375" style="4" customWidth="1"/>
    <col min="12" max="12" width="9.375" style="12" hidden="1" customWidth="1"/>
    <col min="13" max="13" width="13.875" style="34" customWidth="1"/>
    <col min="14" max="14" width="8.50390625" style="21" customWidth="1"/>
    <col min="15" max="15" width="7.50390625" style="44" customWidth="1"/>
    <col min="16" max="16" width="9.50390625" style="5" hidden="1" customWidth="1"/>
    <col min="17" max="17" width="6.50390625" style="73" customWidth="1"/>
    <col min="18" max="18" width="5.625" style="73" customWidth="1"/>
    <col min="19" max="20" width="19.50390625" style="97" hidden="1" customWidth="1"/>
    <col min="21" max="21" width="19.50390625" style="97" customWidth="1"/>
    <col min="23" max="23" width="13.625" style="0" customWidth="1"/>
    <col min="24" max="24" width="13.125" style="0" bestFit="1" customWidth="1"/>
  </cols>
  <sheetData>
    <row r="1" spans="3:24" ht="15.75">
      <c r="C1" s="4" t="s">
        <v>0</v>
      </c>
      <c r="G1" s="56"/>
      <c r="H1" s="57"/>
      <c r="I1" s="57"/>
      <c r="J1" s="58"/>
      <c r="K1" s="54"/>
      <c r="L1" s="57"/>
      <c r="M1" s="59"/>
      <c r="N1" s="60"/>
      <c r="O1" s="60"/>
      <c r="P1" s="58"/>
      <c r="Q1" s="71"/>
      <c r="R1" s="71"/>
      <c r="S1" s="95"/>
      <c r="T1" s="95"/>
      <c r="U1" s="95"/>
      <c r="V1" s="61"/>
      <c r="W1" s="61"/>
      <c r="X1" s="61"/>
    </row>
    <row r="2" spans="7:24" ht="16.5" thickBot="1">
      <c r="G2" s="57"/>
      <c r="H2" s="57"/>
      <c r="I2" s="57"/>
      <c r="J2" s="58"/>
      <c r="K2" s="54"/>
      <c r="L2" s="57"/>
      <c r="M2" s="59"/>
      <c r="N2" s="60"/>
      <c r="O2" s="60"/>
      <c r="P2" s="58"/>
      <c r="Q2" s="71"/>
      <c r="R2" s="71"/>
      <c r="S2" s="95"/>
      <c r="T2" s="95"/>
      <c r="U2" s="95"/>
      <c r="V2" s="61"/>
      <c r="W2" s="61"/>
      <c r="X2" s="61"/>
    </row>
    <row r="3" spans="1:21" ht="16.5" thickBot="1">
      <c r="A3" s="7"/>
      <c r="B3" s="9" t="s">
        <v>3</v>
      </c>
      <c r="C3" s="8" t="s">
        <v>1</v>
      </c>
      <c r="D3" s="117" t="s">
        <v>2</v>
      </c>
      <c r="E3" s="18"/>
      <c r="F3" s="30"/>
      <c r="G3" s="13"/>
      <c r="H3" s="13"/>
      <c r="I3" s="62"/>
      <c r="J3" s="69"/>
      <c r="K3" s="118" t="s">
        <v>4</v>
      </c>
      <c r="L3" s="19"/>
      <c r="M3" s="35"/>
      <c r="N3" s="22"/>
      <c r="O3" s="63"/>
      <c r="P3" s="81"/>
      <c r="Q3" s="78"/>
      <c r="R3" s="78"/>
      <c r="S3" s="99" t="s">
        <v>12</v>
      </c>
      <c r="T3" s="99" t="s">
        <v>12</v>
      </c>
      <c r="U3" s="99" t="s">
        <v>12</v>
      </c>
    </row>
    <row r="4" spans="1:21" ht="26.25" thickBot="1">
      <c r="A4" s="115" t="s">
        <v>7</v>
      </c>
      <c r="B4" s="105"/>
      <c r="C4" s="106" t="s">
        <v>5</v>
      </c>
      <c r="D4" s="107" t="s">
        <v>5</v>
      </c>
      <c r="E4" s="108" t="s">
        <v>8</v>
      </c>
      <c r="F4" s="109"/>
      <c r="G4" s="110" t="s">
        <v>10</v>
      </c>
      <c r="H4" s="119" t="s">
        <v>14</v>
      </c>
      <c r="I4" s="120" t="s">
        <v>15</v>
      </c>
      <c r="J4" s="111" t="s">
        <v>6</v>
      </c>
      <c r="K4" s="112" t="s">
        <v>5</v>
      </c>
      <c r="L4" s="110" t="s">
        <v>8</v>
      </c>
      <c r="M4" s="113"/>
      <c r="N4" s="119" t="s">
        <v>14</v>
      </c>
      <c r="O4" s="120" t="s">
        <v>15</v>
      </c>
      <c r="P4" s="111" t="s">
        <v>6</v>
      </c>
      <c r="Q4" s="82" t="s">
        <v>11</v>
      </c>
      <c r="R4" s="103" t="s">
        <v>16</v>
      </c>
      <c r="S4" s="98">
        <f>U4</f>
        <v>136106</v>
      </c>
      <c r="T4" s="98">
        <f>U4</f>
        <v>136106</v>
      </c>
      <c r="U4" s="114">
        <v>136106</v>
      </c>
    </row>
    <row r="5" spans="1:21" ht="16.5" thickTop="1">
      <c r="A5" s="20" t="s">
        <v>9</v>
      </c>
      <c r="B5" s="3">
        <v>37250</v>
      </c>
      <c r="C5" s="83">
        <v>21700</v>
      </c>
      <c r="D5" s="84">
        <v>5894</v>
      </c>
      <c r="E5" s="17"/>
      <c r="F5" s="31"/>
      <c r="G5" s="14"/>
      <c r="H5" s="15"/>
      <c r="I5" s="92"/>
      <c r="J5" s="74"/>
      <c r="K5" s="89">
        <v>314</v>
      </c>
      <c r="L5" s="15"/>
      <c r="M5" s="36"/>
      <c r="N5" s="23"/>
      <c r="O5" s="93"/>
      <c r="P5" s="74"/>
      <c r="Q5" s="70"/>
      <c r="R5" s="70"/>
      <c r="S5" s="100"/>
      <c r="T5" s="100"/>
      <c r="U5" s="100"/>
    </row>
    <row r="6" spans="1:21" ht="15.75">
      <c r="A6" s="20"/>
      <c r="B6" s="3"/>
      <c r="C6" s="83"/>
      <c r="D6" s="85"/>
      <c r="E6" s="10"/>
      <c r="F6" s="32"/>
      <c r="G6" s="28"/>
      <c r="H6" s="28"/>
      <c r="I6" s="43"/>
      <c r="J6" s="75"/>
      <c r="K6" s="90"/>
      <c r="L6" s="11"/>
      <c r="M6" s="37"/>
      <c r="N6" s="24"/>
      <c r="O6" s="94"/>
      <c r="P6" s="75"/>
      <c r="Q6" s="70"/>
      <c r="R6" s="70"/>
      <c r="S6" s="101"/>
      <c r="T6" s="101"/>
      <c r="U6" s="101"/>
    </row>
    <row r="7" spans="1:21" ht="15.75">
      <c r="A7" s="20"/>
      <c r="B7" s="3">
        <v>37272</v>
      </c>
      <c r="C7" s="83">
        <v>21835</v>
      </c>
      <c r="D7" s="85">
        <v>5911.55</v>
      </c>
      <c r="E7" s="10">
        <f>IF(NOT(C7=0),SUM(((C7-C5)*0.33)+D5),"0,00")</f>
        <v>5938.55</v>
      </c>
      <c r="F7" s="32" t="str">
        <f aca="true" t="shared" si="0" ref="F7:F34">IF(NOT(C7=0),IF(J7&lt;0,"NORMAL","CEZADA"),"0,00")</f>
        <v>NORMAL</v>
      </c>
      <c r="G7" s="28">
        <f>IF(NOT(C7=0),SUM(((D7-D5)/0.33)+C5),"0,00")</f>
        <v>21753.18181818182</v>
      </c>
      <c r="H7" s="121">
        <f>IF(NOT(C7=0),SUM((D7-D5)/(C7-C5)),"0,00")</f>
        <v>0.13000000000000134</v>
      </c>
      <c r="I7" s="122">
        <f>IF(NOT(C7=0),SUM((D7-D5)/(C7-C5)),"0,00")</f>
        <v>0.13000000000000134</v>
      </c>
      <c r="J7" s="75">
        <f aca="true" t="shared" si="1" ref="J7:J34">SUM(D7-E7)</f>
        <v>-27</v>
      </c>
      <c r="K7" s="90">
        <v>384.42</v>
      </c>
      <c r="L7" s="11">
        <f>IF(NOT(C7=0),SUM(((C7-C5)*0.2)+K5),"0,00")</f>
        <v>341</v>
      </c>
      <c r="M7" s="37" t="str">
        <f aca="true" t="shared" si="2" ref="M7:M34">IF(NOT(C7=0),IF(P7&lt;0,"NORMAL","CEZADA"),"0,00")</f>
        <v>CEZADA</v>
      </c>
      <c r="N7" s="127">
        <f>IF(NOT(C7=0),SUM((K7-K5)/(C7-C5)),"0,00")</f>
        <v>0.5216296296296298</v>
      </c>
      <c r="O7" s="128">
        <f>IF(NOT(C7=0),SUM((K7-K5)/(C7-C5)),"0,00")</f>
        <v>0.5216296296296298</v>
      </c>
      <c r="P7" s="75">
        <f aca="true" t="shared" si="3" ref="P7:P34">SUM(K7-L7)</f>
        <v>43.420000000000016</v>
      </c>
      <c r="Q7" s="70"/>
      <c r="R7" s="70"/>
      <c r="S7" s="101" t="str">
        <f>IF(R7="H",IF(I7&gt;0.33,SUM((C7-C5)*120*S4*0.9*1.5),IF(O7&gt;0.2,SUM((C7-C5)*120*S4*0.9*1.5),SUM((C7-C5)*120*S4))),"0,00")</f>
        <v>0,00</v>
      </c>
      <c r="T7" s="101" t="str">
        <f aca="true" t="shared" si="4" ref="T7:T18">IF(S7="0,00",S7,(S7*1.04*1.05+4000000)*1.18)</f>
        <v>0,00</v>
      </c>
      <c r="U7" s="101">
        <f aca="true" t="shared" si="5" ref="U7:U34">IF((T7-1000*INT(T7/1000))&gt;500,(1000*INT(T7/1000))+1000,1000*INT(T7/1000))</f>
        <v>0</v>
      </c>
    </row>
    <row r="8" spans="1:21" ht="15.75">
      <c r="A8" s="20"/>
      <c r="B8" s="3">
        <v>37273</v>
      </c>
      <c r="C8" s="83">
        <v>21848</v>
      </c>
      <c r="D8" s="85">
        <v>5913.4</v>
      </c>
      <c r="E8" s="10">
        <f>IF(NOT(C8=0),SUM(((C8-C5)*0.33)+D5),"0,00")</f>
        <v>5942.84</v>
      </c>
      <c r="F8" s="32" t="str">
        <f t="shared" si="0"/>
        <v>NORMAL</v>
      </c>
      <c r="G8" s="28">
        <f>IF(NOT(C8=0),SUM(((D8-D5)/0.33)+C5),"0,00")</f>
        <v>21758.787878787876</v>
      </c>
      <c r="H8" s="121">
        <f aca="true" t="shared" si="6" ref="H8:H34">IF(NOT(C8=0),SUM((D8-D7)/(C8-C7)),"0,00")</f>
        <v>0.14230769230765034</v>
      </c>
      <c r="I8" s="122">
        <f>IF(NOT(C8=0),SUM((D8-D5)/(C8-C5)),"0,00")</f>
        <v>0.13108108108107863</v>
      </c>
      <c r="J8" s="75">
        <f t="shared" si="1"/>
        <v>-29.44000000000051</v>
      </c>
      <c r="K8" s="90">
        <v>384.8</v>
      </c>
      <c r="L8" s="11">
        <f>IF(NOT(C8=0),SUM(((C8-C5)*0.2)+K5),"0,00")</f>
        <v>343.6</v>
      </c>
      <c r="M8" s="37" t="str">
        <f t="shared" si="2"/>
        <v>CEZADA</v>
      </c>
      <c r="N8" s="127">
        <f aca="true" t="shared" si="7" ref="N8:N34">IF(NOT(C8=0),SUM((K8-K7)/(C8-C7)),"0,00")</f>
        <v>0.02923076923076888</v>
      </c>
      <c r="O8" s="128">
        <f>IF(NOT(C8=0),SUM((K8-K5)/(C8-C5)),"0,00")</f>
        <v>0.47837837837837843</v>
      </c>
      <c r="P8" s="75">
        <f t="shared" si="3"/>
        <v>41.19999999999999</v>
      </c>
      <c r="Q8" s="79">
        <f aca="true" t="shared" si="8" ref="Q8:Q34">IF(NOT(K8=0),IF(P8/(P7-P8)&lt;0,"YOK",P8/(P7-P8)),"0,00")</f>
        <v>18.558558558558325</v>
      </c>
      <c r="R8" s="79"/>
      <c r="S8" s="101" t="str">
        <f>IF(R8="H",IF(I8&gt;0.33,SUM((C8-C5)*120*S4*0.9*1.5),IF(O8&gt;0.2,SUM((C8-C5)*120*S4*0.9*1.5),SUM((C8-C5)*120*S4))),"0,00")</f>
        <v>0,00</v>
      </c>
      <c r="T8" s="101" t="str">
        <f t="shared" si="4"/>
        <v>0,00</v>
      </c>
      <c r="U8" s="101">
        <f t="shared" si="5"/>
        <v>0</v>
      </c>
    </row>
    <row r="9" spans="1:21" ht="15.75">
      <c r="A9" s="20"/>
      <c r="B9" s="3">
        <v>37274</v>
      </c>
      <c r="C9" s="83">
        <v>21861</v>
      </c>
      <c r="D9" s="85">
        <v>5916.7</v>
      </c>
      <c r="E9" s="10">
        <f>IF(NOT(C9=0),SUM(((C9-C5)*0.33)+D5),"0,00")</f>
        <v>5947.13</v>
      </c>
      <c r="F9" s="32" t="str">
        <f t="shared" si="0"/>
        <v>NORMAL</v>
      </c>
      <c r="G9" s="28">
        <f>IF(NOT(C9=0),SUM(((D9-D5)/0.33)+C5),"0,00")</f>
        <v>21768.78787878788</v>
      </c>
      <c r="H9" s="121">
        <f t="shared" si="6"/>
        <v>0.2538461538461678</v>
      </c>
      <c r="I9" s="122">
        <f>IF(NOT(C9=0),SUM((D9-D5)/(C9-C5)),"0,00")</f>
        <v>0.14099378881987465</v>
      </c>
      <c r="J9" s="75">
        <f t="shared" si="1"/>
        <v>-30.43000000000029</v>
      </c>
      <c r="K9" s="90">
        <v>384.8</v>
      </c>
      <c r="L9" s="11">
        <f>IF(NOT(C9=0),SUM(((C9-C5)*0.2)+K5),"0,00")</f>
        <v>346.2</v>
      </c>
      <c r="M9" s="37" t="str">
        <f t="shared" si="2"/>
        <v>CEZADA</v>
      </c>
      <c r="N9" s="127">
        <f t="shared" si="7"/>
        <v>0</v>
      </c>
      <c r="O9" s="128">
        <f>IF(NOT(C9=0),SUM((K9-K5)/(C9-C5)),"0,00")</f>
        <v>0.43975155279503114</v>
      </c>
      <c r="P9" s="75">
        <f t="shared" si="3"/>
        <v>38.60000000000002</v>
      </c>
      <c r="Q9" s="79">
        <f t="shared" si="8"/>
        <v>14.84615384615405</v>
      </c>
      <c r="R9" s="79"/>
      <c r="S9" s="101" t="str">
        <f>IF(R9="H",IF(I9&gt;0.33,SUM((C9-C5)*120*S4*0.9*1.5),IF(O9&gt;0.2,SUM((C9-C5)*120*S4*0.9*1.5),SUM((C9-C5)*120*S4))),"0,00")</f>
        <v>0,00</v>
      </c>
      <c r="T9" s="101" t="str">
        <f t="shared" si="4"/>
        <v>0,00</v>
      </c>
      <c r="U9" s="101">
        <f t="shared" si="5"/>
        <v>0</v>
      </c>
    </row>
    <row r="10" spans="1:21" ht="15.75">
      <c r="A10" s="20"/>
      <c r="B10" s="3">
        <v>37275</v>
      </c>
      <c r="C10" s="83">
        <v>21870</v>
      </c>
      <c r="D10" s="85">
        <v>5918.2</v>
      </c>
      <c r="E10" s="10">
        <f>IF(NOT(C10=0),SUM(((C10-C5)*0.33)+D5),"0,00")</f>
        <v>5950.1</v>
      </c>
      <c r="F10" s="32" t="str">
        <f t="shared" si="0"/>
        <v>NORMAL</v>
      </c>
      <c r="G10" s="28">
        <f>IF(NOT(C10=0),SUM(((D10-D5)/0.33)+C5),"0,00")</f>
        <v>21773.333333333332</v>
      </c>
      <c r="H10" s="121">
        <f t="shared" si="6"/>
        <v>0.16666666666666666</v>
      </c>
      <c r="I10" s="122">
        <f>IF(NOT(C10=0),SUM((D10-D5)/(C10-C5)),"0,00")</f>
        <v>0.14235294117646952</v>
      </c>
      <c r="J10" s="75">
        <f t="shared" si="1"/>
        <v>-31.900000000000546</v>
      </c>
      <c r="K10" s="90">
        <v>385.1</v>
      </c>
      <c r="L10" s="11">
        <f>IF(NOT(C10=0),SUM(((C10-C5)*0.2)+K5),"0,00")</f>
        <v>348</v>
      </c>
      <c r="M10" s="37" t="str">
        <f t="shared" si="2"/>
        <v>CEZADA</v>
      </c>
      <c r="N10" s="127">
        <f t="shared" si="7"/>
        <v>0.033333333333334596</v>
      </c>
      <c r="O10" s="128">
        <f>IF(NOT(C10=0),SUM((K10-K5)/(C10-C5)),"0,00")</f>
        <v>0.4182352941176472</v>
      </c>
      <c r="P10" s="75">
        <f t="shared" si="3"/>
        <v>37.10000000000002</v>
      </c>
      <c r="Q10" s="79">
        <f t="shared" si="8"/>
        <v>24.73333333333335</v>
      </c>
      <c r="R10" s="79"/>
      <c r="S10" s="101" t="str">
        <f>IF(R10="H",IF(I10&gt;0.33,SUM((C10-C5)*120*S4*0.9*1.5),IF(O10&gt;0.2,SUM((C10-C5)*120*S4*0.9*1.5),SUM((C10-C5)*120*S4))),"0,00")</f>
        <v>0,00</v>
      </c>
      <c r="T10" s="101" t="str">
        <f t="shared" si="4"/>
        <v>0,00</v>
      </c>
      <c r="U10" s="101">
        <f t="shared" si="5"/>
        <v>0</v>
      </c>
    </row>
    <row r="11" spans="1:21" ht="15.75">
      <c r="A11" s="20"/>
      <c r="B11" s="3">
        <v>37277</v>
      </c>
      <c r="C11" s="83">
        <v>21888</v>
      </c>
      <c r="D11" s="85">
        <v>5920.9</v>
      </c>
      <c r="E11" s="10">
        <f>IF(NOT(C11=0),SUM(((C11-C5)*0.33)+D5),"0,00")</f>
        <v>5956.04</v>
      </c>
      <c r="F11" s="32" t="str">
        <f t="shared" si="0"/>
        <v>NORMAL</v>
      </c>
      <c r="G11" s="28">
        <f>IF(NOT(C11=0),SUM(((D11-D5)/0.33)+C5),"0,00")</f>
        <v>21781.515151515152</v>
      </c>
      <c r="H11" s="121">
        <f t="shared" si="6"/>
        <v>0.1499999999999899</v>
      </c>
      <c r="I11" s="122">
        <f>IF(NOT(C11=0),SUM((D11-D5)/(C11-C5)),"0,00")</f>
        <v>0.14308510638297678</v>
      </c>
      <c r="J11" s="75">
        <f t="shared" si="1"/>
        <v>-35.14000000000033</v>
      </c>
      <c r="K11" s="90">
        <v>385.4</v>
      </c>
      <c r="L11" s="11">
        <f>IF(NOT(C11=0),SUM(((C11-C5)*0.2)+K5),"0,00")</f>
        <v>351.6</v>
      </c>
      <c r="M11" s="37" t="str">
        <f t="shared" si="2"/>
        <v>CEZADA</v>
      </c>
      <c r="N11" s="127">
        <f t="shared" si="7"/>
        <v>0.01666666666666414</v>
      </c>
      <c r="O11" s="128">
        <f>IF(NOT(C11=0),SUM((K11-K5)/(C11-C5)),"0,00")</f>
        <v>0.37978723404255305</v>
      </c>
      <c r="P11" s="75">
        <f t="shared" si="3"/>
        <v>33.799999999999955</v>
      </c>
      <c r="Q11" s="79">
        <f t="shared" si="8"/>
        <v>10.242424242424017</v>
      </c>
      <c r="R11" s="79"/>
      <c r="S11" s="101" t="str">
        <f>IF(R11="H",IF(I11&gt;0.33,SUM((C11-C5)*120*S4*0.9*1.5),IF(O11&gt;0.2,SUM((C11-C5)*120*S4*0.9*1.5),SUM((C11-C5)*120*S4))),"0,00")</f>
        <v>0,00</v>
      </c>
      <c r="T11" s="101" t="str">
        <f t="shared" si="4"/>
        <v>0,00</v>
      </c>
      <c r="U11" s="101">
        <f t="shared" si="5"/>
        <v>0</v>
      </c>
    </row>
    <row r="12" spans="1:21" ht="15.75">
      <c r="A12" s="20"/>
      <c r="B12" s="3">
        <v>37278</v>
      </c>
      <c r="C12" s="83">
        <v>21900</v>
      </c>
      <c r="D12" s="85">
        <v>5924.7</v>
      </c>
      <c r="E12" s="10">
        <f>IF(NOT(C12=0),SUM(((C12-C5)*0.33)+D5),"0,00")</f>
        <v>5960</v>
      </c>
      <c r="F12" s="32" t="str">
        <f t="shared" si="0"/>
        <v>NORMAL</v>
      </c>
      <c r="G12" s="28">
        <f>IF(NOT(C12=0),SUM(((D12-D5)/0.33)+C5),"0,00")</f>
        <v>21793.030303030304</v>
      </c>
      <c r="H12" s="121">
        <f t="shared" si="6"/>
        <v>0.3166666666666818</v>
      </c>
      <c r="I12" s="122">
        <f>IF(NOT(C12=0),SUM((D12-D5)/(C12-C5)),"0,00")</f>
        <v>0.15349999999999908</v>
      </c>
      <c r="J12" s="75">
        <f t="shared" si="1"/>
        <v>-35.30000000000018</v>
      </c>
      <c r="K12" s="90">
        <v>385.4</v>
      </c>
      <c r="L12" s="11">
        <f>IF(NOT(C12=0),SUM(((C12-C5)*0.2)+K5),"0,00")</f>
        <v>354</v>
      </c>
      <c r="M12" s="37" t="str">
        <f t="shared" si="2"/>
        <v>CEZADA</v>
      </c>
      <c r="N12" s="127">
        <f t="shared" si="7"/>
        <v>0</v>
      </c>
      <c r="O12" s="128">
        <f>IF(NOT(C12=0),SUM((K12-K5)/(C12-C5)),"0,00")</f>
        <v>0.3569999999999999</v>
      </c>
      <c r="P12" s="75">
        <f t="shared" si="3"/>
        <v>31.399999999999977</v>
      </c>
      <c r="Q12" s="79">
        <f t="shared" si="8"/>
        <v>13.083333333333448</v>
      </c>
      <c r="R12" s="79"/>
      <c r="S12" s="101" t="str">
        <f>IF(R12="H",IF(I12&gt;0.33,SUM((C12-C5)*120*S4*0.9*1.5),IF(O12&gt;0.2,SUM((C12-C5)*120*S4*0.9*1.5),SUM((C12-C5)*120*S4))),"0,00")</f>
        <v>0,00</v>
      </c>
      <c r="T12" s="101" t="str">
        <f t="shared" si="4"/>
        <v>0,00</v>
      </c>
      <c r="U12" s="101">
        <f t="shared" si="5"/>
        <v>0</v>
      </c>
    </row>
    <row r="13" spans="1:23" ht="15.75">
      <c r="A13" s="20"/>
      <c r="B13" s="3">
        <v>37279</v>
      </c>
      <c r="C13" s="83">
        <v>21912</v>
      </c>
      <c r="D13" s="85">
        <v>5928.2</v>
      </c>
      <c r="E13" s="10">
        <f>IF(NOT(C13=0),SUM(((C13-C5)*0.33)+D5),"0,00")</f>
        <v>5963.96</v>
      </c>
      <c r="F13" s="32" t="str">
        <f t="shared" si="0"/>
        <v>NORMAL</v>
      </c>
      <c r="G13" s="28">
        <f>IF(NOT(C13=0),SUM(((D13-D5)/0.33)+C5),"0,00")</f>
        <v>21803.636363636364</v>
      </c>
      <c r="H13" s="123">
        <f t="shared" si="6"/>
        <v>0.2916666666666667</v>
      </c>
      <c r="I13" s="122">
        <f>IF(NOT(C13=0),SUM((D13-D5)/(C13-C5)),"0,00")</f>
        <v>0.16132075471698026</v>
      </c>
      <c r="J13" s="75">
        <f t="shared" si="1"/>
        <v>-35.76000000000022</v>
      </c>
      <c r="K13" s="90">
        <v>385.4</v>
      </c>
      <c r="L13" s="11">
        <f>IF(NOT(C13=0),SUM(((C13-C5)*0.2)+K5),"0,00")</f>
        <v>356.4</v>
      </c>
      <c r="M13" s="37" t="str">
        <f t="shared" si="2"/>
        <v>CEZADA</v>
      </c>
      <c r="N13" s="129">
        <f t="shared" si="7"/>
        <v>0</v>
      </c>
      <c r="O13" s="128">
        <f>IF(NOT(C13=0),SUM((K13-K5)/(C13-C5)),"0,00")</f>
        <v>0.33679245283018855</v>
      </c>
      <c r="P13" s="75">
        <f t="shared" si="3"/>
        <v>29</v>
      </c>
      <c r="Q13" s="79">
        <f t="shared" si="8"/>
        <v>12.083333333333448</v>
      </c>
      <c r="R13" s="79"/>
      <c r="S13" s="101" t="str">
        <f>IF(R13="H",IF(I13&gt;0.33,SUM((C13-C5)*120*S4*0.9*1.5),IF(O13&gt;0.2,SUM((C13-C5)*120*S4*0.9*1.5),SUM((C13-C5)*120*S4))),"0,00")</f>
        <v>0,00</v>
      </c>
      <c r="T13" s="101" t="str">
        <f t="shared" si="4"/>
        <v>0,00</v>
      </c>
      <c r="U13" s="101">
        <f t="shared" si="5"/>
        <v>0</v>
      </c>
      <c r="W13" s="6"/>
    </row>
    <row r="14" spans="1:21" ht="15.75">
      <c r="A14" s="20"/>
      <c r="B14" s="3">
        <v>37280</v>
      </c>
      <c r="C14" s="83">
        <v>21922</v>
      </c>
      <c r="D14" s="85">
        <v>5931.5</v>
      </c>
      <c r="E14" s="10">
        <f>IF(NOT(C14=0),SUM(((C14-C5)*0.33)+D5),"0,00")</f>
        <v>5967.26</v>
      </c>
      <c r="F14" s="32" t="str">
        <f t="shared" si="0"/>
        <v>NORMAL</v>
      </c>
      <c r="G14" s="28">
        <f>IF(NOT(C14=0),SUM(((D14-D5)/0.33)+C5),"0,00")</f>
        <v>21813.636363636364</v>
      </c>
      <c r="H14" s="123">
        <f t="shared" si="6"/>
        <v>0.33000000000001817</v>
      </c>
      <c r="I14" s="122">
        <f>IF(NOT(C14=0),SUM((D14-D5)/(C14-C5)),"0,00")</f>
        <v>0.16891891891891891</v>
      </c>
      <c r="J14" s="75">
        <f t="shared" si="1"/>
        <v>-35.76000000000022</v>
      </c>
      <c r="K14" s="90">
        <v>385.4</v>
      </c>
      <c r="L14" s="11">
        <f>IF(NOT(C14=0),SUM(((C14-C5)*0.2)+K5),"0,00")</f>
        <v>358.4</v>
      </c>
      <c r="M14" s="37" t="str">
        <f t="shared" si="2"/>
        <v>CEZADA</v>
      </c>
      <c r="N14" s="129">
        <f t="shared" si="7"/>
        <v>0</v>
      </c>
      <c r="O14" s="128">
        <f>IF(NOT(C14=0),SUM((K14-K5)/(C14-C5)),"0,00")</f>
        <v>0.3216216216216215</v>
      </c>
      <c r="P14" s="75">
        <f t="shared" si="3"/>
        <v>27</v>
      </c>
      <c r="Q14" s="79">
        <f t="shared" si="8"/>
        <v>13.5</v>
      </c>
      <c r="R14" s="79"/>
      <c r="S14" s="101" t="str">
        <f>IF(R14="H",IF(I14&gt;0.33,SUM((C14-C5)*120*S4*0.9*1.5),IF(O14&gt;0.2,SUM((C14-C5)*120*S4*0.9*1.5),SUM((C14-C5)*120*S4))),"0,00")</f>
        <v>0,00</v>
      </c>
      <c r="T14" s="101" t="str">
        <f t="shared" si="4"/>
        <v>0,00</v>
      </c>
      <c r="U14" s="101">
        <f t="shared" si="5"/>
        <v>0</v>
      </c>
    </row>
    <row r="15" spans="1:21" ht="15.75">
      <c r="A15" s="20"/>
      <c r="B15" s="3">
        <v>37281</v>
      </c>
      <c r="C15" s="83">
        <v>21931</v>
      </c>
      <c r="D15" s="85">
        <v>5934.5</v>
      </c>
      <c r="E15" s="10">
        <f>IF(NOT(C15=0),SUM(((C15-C5)*0.33)+D5),"0,00")</f>
        <v>5970.23</v>
      </c>
      <c r="F15" s="32" t="str">
        <f t="shared" si="0"/>
        <v>NORMAL</v>
      </c>
      <c r="G15" s="28">
        <f>IF(NOT(C15=0),SUM(((D15-D5)/0.33)+C5),"0,00")</f>
        <v>21822.727272727272</v>
      </c>
      <c r="H15" s="121">
        <f t="shared" si="6"/>
        <v>0.3333333333333333</v>
      </c>
      <c r="I15" s="122">
        <f>IF(NOT(C15=0),SUM((D15-D5)/(C15-C5)),"0,00")</f>
        <v>0.17532467532467533</v>
      </c>
      <c r="J15" s="75">
        <f t="shared" si="1"/>
        <v>-35.72999999999956</v>
      </c>
      <c r="K15" s="90">
        <v>385.4</v>
      </c>
      <c r="L15" s="11">
        <f>IF(NOT(C15=0),SUM(((C15-C5)*0.2)+K5),"0,00")</f>
        <v>360.2</v>
      </c>
      <c r="M15" s="37" t="str">
        <f t="shared" si="2"/>
        <v>CEZADA</v>
      </c>
      <c r="N15" s="127">
        <f t="shared" si="7"/>
        <v>0</v>
      </c>
      <c r="O15" s="128">
        <f>IF(NOT(C15=0),SUM((K15-K5)/(C15-C5)),"0,00")</f>
        <v>0.30909090909090897</v>
      </c>
      <c r="P15" s="75">
        <f t="shared" si="3"/>
        <v>25.19999999999999</v>
      </c>
      <c r="Q15" s="79">
        <f t="shared" si="8"/>
        <v>13.999999999999906</v>
      </c>
      <c r="R15" s="79"/>
      <c r="S15" s="101" t="str">
        <f>IF(R15="H",IF(I15&gt;0.33,SUM((C15-C5)*120*S4*0.9*1.5),IF(O15&gt;0.2,SUM((C15-C5)*120*S4*0.9*1.5),SUM((C15-C5)*120*S4))),"0,00")</f>
        <v>0,00</v>
      </c>
      <c r="T15" s="101" t="str">
        <f t="shared" si="4"/>
        <v>0,00</v>
      </c>
      <c r="U15" s="101">
        <f t="shared" si="5"/>
        <v>0</v>
      </c>
    </row>
    <row r="16" spans="1:21" ht="15.75">
      <c r="A16" s="20"/>
      <c r="B16" s="3">
        <v>37282</v>
      </c>
      <c r="C16" s="83">
        <v>21943</v>
      </c>
      <c r="D16" s="85">
        <v>5937.8</v>
      </c>
      <c r="E16" s="10">
        <f>IF(NOT(C16=0),SUM(((C16-C5)*0.33)+D5),"0,00")</f>
        <v>5974.19</v>
      </c>
      <c r="F16" s="32" t="str">
        <f t="shared" si="0"/>
        <v>NORMAL</v>
      </c>
      <c r="G16" s="28">
        <f>IF(NOT(C16=0),SUM(((D16-D5)/0.33)+C5),"0,00")</f>
        <v>21832.727272727272</v>
      </c>
      <c r="H16" s="121">
        <f t="shared" si="6"/>
        <v>0.2750000000000152</v>
      </c>
      <c r="I16" s="124">
        <f>IF(NOT(C16=0),SUM((D16-D5)/(C16-C5)),"0,00")</f>
        <v>0.18024691358024766</v>
      </c>
      <c r="J16" s="75">
        <f t="shared" si="1"/>
        <v>-36.38999999999942</v>
      </c>
      <c r="K16" s="90">
        <v>385.4</v>
      </c>
      <c r="L16" s="11">
        <f>IF(NOT(C16=0),SUM(((C16-C5)*0.2)+K5),"0,00")</f>
        <v>362.6</v>
      </c>
      <c r="M16" s="37" t="str">
        <f t="shared" si="2"/>
        <v>CEZADA</v>
      </c>
      <c r="N16" s="127">
        <f t="shared" si="7"/>
        <v>0</v>
      </c>
      <c r="O16" s="128">
        <f>IF(NOT(C16=0),SUM((K16-K5)/(C16-C5)),"0,00")</f>
        <v>0.29382716049382707</v>
      </c>
      <c r="P16" s="75">
        <f t="shared" si="3"/>
        <v>22.799999999999955</v>
      </c>
      <c r="Q16" s="79">
        <f t="shared" si="8"/>
        <v>9.499999999999845</v>
      </c>
      <c r="R16" s="79"/>
      <c r="S16" s="101" t="str">
        <f>IF(R16="H",IF(I16&gt;0.33,SUM((C16-C5)*120*S4*0.9*1.5),IF(O16&gt;0.2,SUM((C16-C5)*120*S4*0.9*1.5),SUM((C16-C5)*120*S4))),"0,00")</f>
        <v>0,00</v>
      </c>
      <c r="T16" s="101" t="str">
        <f t="shared" si="4"/>
        <v>0,00</v>
      </c>
      <c r="U16" s="101">
        <f t="shared" si="5"/>
        <v>0</v>
      </c>
    </row>
    <row r="17" spans="1:21" ht="15.75">
      <c r="A17" s="20"/>
      <c r="B17" s="3">
        <v>37284</v>
      </c>
      <c r="C17" s="83">
        <v>21962</v>
      </c>
      <c r="D17" s="85">
        <v>5942.1</v>
      </c>
      <c r="E17" s="10">
        <f>IF(NOT(C17=0),SUM(((C17-C5)*0.33)+D5),"0,00")</f>
        <v>5980.46</v>
      </c>
      <c r="F17" s="32" t="str">
        <f t="shared" si="0"/>
        <v>NORMAL</v>
      </c>
      <c r="G17" s="28">
        <f>IF(NOT(C17=0),SUM(((D17-D5)/0.33)+C5),"0,00")</f>
        <v>21845.757575757576</v>
      </c>
      <c r="H17" s="121">
        <f t="shared" si="6"/>
        <v>0.2263157894736938</v>
      </c>
      <c r="I17" s="124">
        <f>IF(NOT(C17=0),SUM((D17-D5)/(C17-C5)),"0,00")</f>
        <v>0.18358778625954336</v>
      </c>
      <c r="J17" s="75">
        <f t="shared" si="1"/>
        <v>-38.35999999999967</v>
      </c>
      <c r="K17" s="90">
        <v>385.4</v>
      </c>
      <c r="L17" s="11">
        <f>IF(NOT(C17=0),SUM(((C17-C5)*0.2)+K5),"0,00")</f>
        <v>366.4</v>
      </c>
      <c r="M17" s="37" t="str">
        <f t="shared" si="2"/>
        <v>CEZADA</v>
      </c>
      <c r="N17" s="130">
        <f t="shared" si="7"/>
        <v>0</v>
      </c>
      <c r="O17" s="128">
        <f>IF(NOT(C17=0),SUM((K17-K5)/(C17-C5)),"0,00")</f>
        <v>0.27251908396946556</v>
      </c>
      <c r="P17" s="75">
        <f t="shared" si="3"/>
        <v>19</v>
      </c>
      <c r="Q17" s="79">
        <f t="shared" si="8"/>
        <v>5.0000000000000595</v>
      </c>
      <c r="R17" s="79"/>
      <c r="S17" s="101" t="str">
        <f>IF(R17="H",IF(I17&gt;0.33,SUM((C17-C5)*120*S4*0.9*1.5),IF(O17&gt;0.2,SUM((C17-C5)*120*S4*0.9*1.5),SUM((C17-C5)*120*S4))),"0,00")</f>
        <v>0,00</v>
      </c>
      <c r="T17" s="101" t="str">
        <f t="shared" si="4"/>
        <v>0,00</v>
      </c>
      <c r="U17" s="101">
        <f t="shared" si="5"/>
        <v>0</v>
      </c>
    </row>
    <row r="18" spans="1:21" ht="15.75">
      <c r="A18" s="20"/>
      <c r="B18" s="3">
        <v>37285</v>
      </c>
      <c r="C18" s="83">
        <v>21972</v>
      </c>
      <c r="D18" s="85">
        <v>5945.9</v>
      </c>
      <c r="E18" s="40">
        <f>IF(NOT(C18=0),SUM(((C18-C5)*0.33)+D5),"0,00")</f>
        <v>5983.76</v>
      </c>
      <c r="F18" s="32" t="str">
        <f t="shared" si="0"/>
        <v>NORMAL</v>
      </c>
      <c r="G18" s="28">
        <f>IF(NOT(C18=0),SUM(((D18-D5)/0.33)+C5),"0,00")</f>
        <v>21857.272727272728</v>
      </c>
      <c r="H18" s="121">
        <f t="shared" si="6"/>
        <v>0.37999999999992723</v>
      </c>
      <c r="I18" s="124">
        <f>IF(NOT(C18=0),SUM((D18-D5)/(C18-C5)),"0,00")</f>
        <v>0.19080882352941042</v>
      </c>
      <c r="J18" s="75">
        <f t="shared" si="1"/>
        <v>-37.86000000000058</v>
      </c>
      <c r="K18" s="90">
        <v>385.4</v>
      </c>
      <c r="L18" s="11">
        <f>IF(NOT(C18=0),SUM(((C18-C5)*0.2)+K5),"0,00")</f>
        <v>368.4</v>
      </c>
      <c r="M18" s="37" t="str">
        <f t="shared" si="2"/>
        <v>CEZADA</v>
      </c>
      <c r="N18" s="130">
        <f t="shared" si="7"/>
        <v>0</v>
      </c>
      <c r="O18" s="128">
        <f>IF(NOT(C18=0),SUM((K18-K5)/(C18-C5)),"0,00")</f>
        <v>0.2624999999999999</v>
      </c>
      <c r="P18" s="75">
        <f t="shared" si="3"/>
        <v>17</v>
      </c>
      <c r="Q18" s="79">
        <f t="shared" si="8"/>
        <v>8.5</v>
      </c>
      <c r="R18" s="79"/>
      <c r="S18" s="101" t="str">
        <f>IF(R18="H",IF(I18&gt;0.33,SUM((C18-C5)*120*S4*0.9*1.5),IF(O18&gt;0.2,SUM((C18-C5)*120*S4*0.9*1.5),SUM((C18-C5)*120*S4))),"0,00")</f>
        <v>0,00</v>
      </c>
      <c r="T18" s="101" t="str">
        <f t="shared" si="4"/>
        <v>0,00</v>
      </c>
      <c r="U18" s="101">
        <f t="shared" si="5"/>
        <v>0</v>
      </c>
    </row>
    <row r="19" spans="1:21" ht="15.75">
      <c r="A19" s="20"/>
      <c r="B19" s="3">
        <v>37286</v>
      </c>
      <c r="C19" s="83">
        <v>21983</v>
      </c>
      <c r="D19" s="85">
        <v>5948</v>
      </c>
      <c r="E19" s="40">
        <f>IF(NOT(C19=0),SUM(((C19-C5)*0.33)+D5),"0,00")</f>
        <v>5987.39</v>
      </c>
      <c r="F19" s="32" t="str">
        <f t="shared" si="0"/>
        <v>NORMAL</v>
      </c>
      <c r="G19" s="28">
        <f>IF(NOT(C19=0),SUM(((D19-D5)/0.33)+C5),"0,00")</f>
        <v>21863.636363636364</v>
      </c>
      <c r="H19" s="121">
        <f t="shared" si="6"/>
        <v>0.19090909090912397</v>
      </c>
      <c r="I19" s="124">
        <f>IF(NOT(C19=0),SUM((D19-D5)/(C19-C5)),"0,00")</f>
        <v>0.19081272084805653</v>
      </c>
      <c r="J19" s="75">
        <f t="shared" si="1"/>
        <v>-39.39000000000033</v>
      </c>
      <c r="K19" s="90">
        <v>385.5</v>
      </c>
      <c r="L19" s="11">
        <f>IF(NOT(C19=0),SUM(((C19-C5)*0.2)+K5),"0,00")</f>
        <v>370.6</v>
      </c>
      <c r="M19" s="37" t="str">
        <f t="shared" si="2"/>
        <v>CEZADA</v>
      </c>
      <c r="N19" s="130">
        <f t="shared" si="7"/>
        <v>0.009090909090911158</v>
      </c>
      <c r="O19" s="128">
        <f>IF(NOT(C19=0),SUM((K19-K5)/(C19-C5)),"0,00")</f>
        <v>0.25265017667844525</v>
      </c>
      <c r="P19" s="75">
        <f t="shared" si="3"/>
        <v>14.899999999999977</v>
      </c>
      <c r="Q19" s="79">
        <f t="shared" si="8"/>
        <v>7.095238095238008</v>
      </c>
      <c r="R19" s="79" t="s">
        <v>13</v>
      </c>
      <c r="S19" s="101">
        <f>IF(R19="H",IF(I19&gt;0.33,SUM((C19-C5)*120*S4*0.9*1.5),IF(O19&gt;0.2,SUM((C19-C5)*120*S4*0.9*1.5),SUM((C19-C5)*120*S4))),"0,00")</f>
        <v>6239915676</v>
      </c>
      <c r="T19" s="101">
        <f>IF(S19="0,00",S19,(S19*1.075*1.05-2000000)*1.18)</f>
        <v>8308739686.756299</v>
      </c>
      <c r="U19" s="101">
        <f t="shared" si="5"/>
        <v>8308740000</v>
      </c>
    </row>
    <row r="20" spans="1:21" ht="15.75">
      <c r="A20" s="20"/>
      <c r="B20" s="3">
        <v>37287</v>
      </c>
      <c r="C20" s="83">
        <v>21993</v>
      </c>
      <c r="D20" s="85">
        <v>5950.8</v>
      </c>
      <c r="E20" s="40">
        <f>IF(NOT(C20=0),SUM(((C20-C5)*0.33)+D5),"0,00")</f>
        <v>5990.69</v>
      </c>
      <c r="F20" s="41" t="str">
        <f t="shared" si="0"/>
        <v>NORMAL</v>
      </c>
      <c r="G20" s="28">
        <f>IF(NOT(C20=0),SUM(((D20-D5)/0.33)+C5),"0,00")</f>
        <v>21872.121212121212</v>
      </c>
      <c r="H20" s="121">
        <f t="shared" si="6"/>
        <v>0.2800000000000182</v>
      </c>
      <c r="I20" s="124">
        <f>IF(NOT(C20=0),SUM((D20-D5)/(C20-C5)),"0,00")</f>
        <v>0.193856655290103</v>
      </c>
      <c r="J20" s="75">
        <f t="shared" si="1"/>
        <v>-39.88999999999942</v>
      </c>
      <c r="K20" s="90">
        <v>385.5</v>
      </c>
      <c r="L20" s="28">
        <f>IF(NOT(C20=0),SUM(((C20-C5)*0.2)+K5),"0,00")</f>
        <v>372.6</v>
      </c>
      <c r="M20" s="37" t="str">
        <f t="shared" si="2"/>
        <v>CEZADA</v>
      </c>
      <c r="N20" s="130">
        <f t="shared" si="7"/>
        <v>0</v>
      </c>
      <c r="O20" s="128">
        <f>IF(NOT(C20=0),SUM((K20-K5)/(C20-C5)),"0,00")</f>
        <v>0.2440273037542662</v>
      </c>
      <c r="P20" s="75">
        <f t="shared" si="3"/>
        <v>12.899999999999977</v>
      </c>
      <c r="Q20" s="79">
        <f t="shared" si="8"/>
        <v>6.449999999999989</v>
      </c>
      <c r="R20" s="79"/>
      <c r="S20" s="101" t="str">
        <f>IF(R20="H",IF(I20&gt;0.33,SUM((C20-C5)*120*S4*0.9*1.5),IF(O20&gt;0.2,SUM((C20-C5)*120*S4*0.9*1.5),SUM((C20-C5)*120*S4))),"0,00")</f>
        <v>0,00</v>
      </c>
      <c r="T20" s="101" t="str">
        <f aca="true" t="shared" si="9" ref="T20:T34">IF(S20="0,00",S20,(S20*1.04*1.05+4000000)*1.18)</f>
        <v>0,00</v>
      </c>
      <c r="U20" s="101">
        <f t="shared" si="5"/>
        <v>0</v>
      </c>
    </row>
    <row r="21" spans="1:21" ht="15.75">
      <c r="A21" s="20"/>
      <c r="B21" s="3">
        <v>37288</v>
      </c>
      <c r="C21" s="83">
        <v>0</v>
      </c>
      <c r="D21" s="85">
        <v>0</v>
      </c>
      <c r="E21" s="40" t="str">
        <f>IF(NOT(C21=0),SUM(((C21-C5)*0.33)+D5),"0,00")</f>
        <v>0,00</v>
      </c>
      <c r="F21" s="41" t="str">
        <f t="shared" si="0"/>
        <v>0,00</v>
      </c>
      <c r="G21" s="28" t="str">
        <f>IF(NOT(C21=0),SUM(((D21-D5)/0.33)+C5),"0,00")</f>
        <v>0,00</v>
      </c>
      <c r="H21" s="121" t="str">
        <f t="shared" si="6"/>
        <v>0,00</v>
      </c>
      <c r="I21" s="124" t="str">
        <f>IF(NOT(C21=0),SUM((D21-D5)/(C21-C5)),"0,00")</f>
        <v>0,00</v>
      </c>
      <c r="J21" s="75">
        <f t="shared" si="1"/>
        <v>0</v>
      </c>
      <c r="K21" s="90">
        <v>0</v>
      </c>
      <c r="L21" s="28" t="str">
        <f>IF(NOT(C21=0),SUM(((C21-C5)*0.2)+K5),"0,00")</f>
        <v>0,00</v>
      </c>
      <c r="M21" s="37" t="str">
        <f t="shared" si="2"/>
        <v>0,00</v>
      </c>
      <c r="N21" s="130" t="str">
        <f t="shared" si="7"/>
        <v>0,00</v>
      </c>
      <c r="O21" s="128" t="str">
        <f>IF(NOT(C21=0),SUM((K21-K5)/(C21-C5)),"0,00")</f>
        <v>0,00</v>
      </c>
      <c r="P21" s="75">
        <f t="shared" si="3"/>
        <v>0</v>
      </c>
      <c r="Q21" s="79" t="str">
        <f t="shared" si="8"/>
        <v>0,00</v>
      </c>
      <c r="R21" s="79"/>
      <c r="S21" s="101" t="str">
        <f>IF(R21="H",IF(I21&gt;0.33,SUM((C21-C5)*120*S4*0.9*1.5),IF(O21&gt;0.2,SUM((C21-C5)*120*S4*0.9*1.5),SUM((C21-C5)*120*S4))),"0,00")</f>
        <v>0,00</v>
      </c>
      <c r="T21" s="101" t="str">
        <f t="shared" si="9"/>
        <v>0,00</v>
      </c>
      <c r="U21" s="101">
        <f t="shared" si="5"/>
        <v>0</v>
      </c>
    </row>
    <row r="22" spans="1:21" ht="15.75">
      <c r="A22" s="20"/>
      <c r="B22" s="3">
        <v>37289</v>
      </c>
      <c r="C22" s="83">
        <v>0</v>
      </c>
      <c r="D22" s="85">
        <v>0</v>
      </c>
      <c r="E22" s="40" t="str">
        <f>IF(NOT(C22=0),SUM(((C22-C5)*0.33)+D5),"0,00")</f>
        <v>0,00</v>
      </c>
      <c r="F22" s="41" t="str">
        <f t="shared" si="0"/>
        <v>0,00</v>
      </c>
      <c r="G22" s="28" t="str">
        <f>IF(NOT(C22=0),SUM(((D22-D5)/0.33)+C5),"0,00")</f>
        <v>0,00</v>
      </c>
      <c r="H22" s="121" t="str">
        <f t="shared" si="6"/>
        <v>0,00</v>
      </c>
      <c r="I22" s="124" t="str">
        <f>IF(NOT(C22=0),SUM((D22-D5)/(C22-C5)),"0,00")</f>
        <v>0,00</v>
      </c>
      <c r="J22" s="75">
        <f t="shared" si="1"/>
        <v>0</v>
      </c>
      <c r="K22" s="90">
        <v>0</v>
      </c>
      <c r="L22" s="28" t="str">
        <f>IF(NOT(C22=0),SUM(((C22-C5)*0.2)+K5),"0,00")</f>
        <v>0,00</v>
      </c>
      <c r="M22" s="37" t="str">
        <f t="shared" si="2"/>
        <v>0,00</v>
      </c>
      <c r="N22" s="130" t="str">
        <f t="shared" si="7"/>
        <v>0,00</v>
      </c>
      <c r="O22" s="128" t="str">
        <f>IF(NOT(C22=0),SUM((K22-K5)/(C22-C5)),"0,00")</f>
        <v>0,00</v>
      </c>
      <c r="P22" s="75">
        <f t="shared" si="3"/>
        <v>0</v>
      </c>
      <c r="Q22" s="79" t="str">
        <f t="shared" si="8"/>
        <v>0,00</v>
      </c>
      <c r="R22" s="79"/>
      <c r="S22" s="101" t="str">
        <f>IF(R22="H",IF(I22&gt;0.33,SUM((C22-C5)*120*S4*0.9*1.5),IF(O22&gt;0.2,SUM((C22-C5)*120*S4*0.9*1.5),SUM((C22-C5)*120*S4))),"0,00")</f>
        <v>0,00</v>
      </c>
      <c r="T22" s="101" t="str">
        <f t="shared" si="9"/>
        <v>0,00</v>
      </c>
      <c r="U22" s="101">
        <f t="shared" si="5"/>
        <v>0</v>
      </c>
    </row>
    <row r="23" spans="1:21" ht="15.75">
      <c r="A23" s="20"/>
      <c r="B23" s="3">
        <v>37290</v>
      </c>
      <c r="C23" s="83">
        <v>0</v>
      </c>
      <c r="D23" s="86">
        <v>0</v>
      </c>
      <c r="E23" s="40" t="str">
        <f>IF(NOT(C23=0),SUM(((C23-C5)*0.33)+D5),"0,00")</f>
        <v>0,00</v>
      </c>
      <c r="F23" s="65" t="str">
        <f t="shared" si="0"/>
        <v>0,00</v>
      </c>
      <c r="G23" s="28" t="str">
        <f>IF(NOT(C23=0),SUM(((D23-D5)/0.33)+C5),"0,00")</f>
        <v>0,00</v>
      </c>
      <c r="H23" s="121" t="str">
        <f t="shared" si="6"/>
        <v>0,00</v>
      </c>
      <c r="I23" s="124" t="str">
        <f>IF(NOT(C23=0),SUM((D23-D5)/(C23-C5)),"0,00")</f>
        <v>0,00</v>
      </c>
      <c r="J23" s="75">
        <f t="shared" si="1"/>
        <v>0</v>
      </c>
      <c r="K23" s="90">
        <v>0</v>
      </c>
      <c r="L23" s="28" t="str">
        <f>IF(NOT(C23=0),SUM(((C23-C5)*0.2)+K5),"0,00")</f>
        <v>0,00</v>
      </c>
      <c r="M23" s="68" t="str">
        <f t="shared" si="2"/>
        <v>0,00</v>
      </c>
      <c r="N23" s="130" t="str">
        <f t="shared" si="7"/>
        <v>0,00</v>
      </c>
      <c r="O23" s="128" t="str">
        <f>IF(NOT(C23=0),SUM((K23-K5)/(C23-C5)),"0,00")</f>
        <v>0,00</v>
      </c>
      <c r="P23" s="75">
        <f t="shared" si="3"/>
        <v>0</v>
      </c>
      <c r="Q23" s="79" t="str">
        <f t="shared" si="8"/>
        <v>0,00</v>
      </c>
      <c r="R23" s="79"/>
      <c r="S23" s="101" t="str">
        <f>IF(R23="H",IF(I23&gt;0.33,SUM((C23-C5)*120*S4*0.9*1.5),IF(O23&gt;0.2,SUM((C23-C5)*120*S4*0.9*1.5),SUM((C23-C5)*120*S4))),"0,00")</f>
        <v>0,00</v>
      </c>
      <c r="T23" s="101" t="str">
        <f t="shared" si="9"/>
        <v>0,00</v>
      </c>
      <c r="U23" s="101">
        <f t="shared" si="5"/>
        <v>0</v>
      </c>
    </row>
    <row r="24" spans="1:21" ht="15.75">
      <c r="A24" s="20"/>
      <c r="B24" s="3">
        <v>37291</v>
      </c>
      <c r="C24" s="83">
        <v>0</v>
      </c>
      <c r="D24" s="86">
        <v>0</v>
      </c>
      <c r="E24" s="40" t="str">
        <f>IF(NOT(C24=0),SUM(((C24-C5)*0.33)+D5),"0,00")</f>
        <v>0,00</v>
      </c>
      <c r="F24" s="41" t="str">
        <f t="shared" si="0"/>
        <v>0,00</v>
      </c>
      <c r="G24" s="28" t="str">
        <f>IF(NOT(C24=0),SUM(((D24-D5)/0.33)+C5),"0,00")</f>
        <v>0,00</v>
      </c>
      <c r="H24" s="121" t="str">
        <f t="shared" si="6"/>
        <v>0,00</v>
      </c>
      <c r="I24" s="124" t="str">
        <f>IF(NOT(C24=0),SUM((D24-D5)/(C24-C5)),"0,00")</f>
        <v>0,00</v>
      </c>
      <c r="J24" s="75">
        <f t="shared" si="1"/>
        <v>0</v>
      </c>
      <c r="K24" s="90">
        <v>0</v>
      </c>
      <c r="L24" s="28" t="str">
        <f>IF(NOT(C24=0),SUM(((C24-C5)*0.2)+K5),"0,00")</f>
        <v>0,00</v>
      </c>
      <c r="M24" s="39" t="str">
        <f t="shared" si="2"/>
        <v>0,00</v>
      </c>
      <c r="N24" s="130" t="str">
        <f t="shared" si="7"/>
        <v>0,00</v>
      </c>
      <c r="O24" s="128" t="str">
        <f>IF(NOT(C24=0),SUM((K24-K5)/(C24-C5)),"0,00")</f>
        <v>0,00</v>
      </c>
      <c r="P24" s="75">
        <f t="shared" si="3"/>
        <v>0</v>
      </c>
      <c r="Q24" s="79" t="str">
        <f t="shared" si="8"/>
        <v>0,00</v>
      </c>
      <c r="R24" s="79"/>
      <c r="S24" s="101" t="str">
        <f>IF(R24="H",IF(I24&gt;0.33,SUM((C24-C5)*120*S4*0.9*1.5),IF(O24&gt;0.2,SUM((C24-C5)*120*S4*0.9*1.5),SUM((C24-C5)*120*S4))),"0,00")</f>
        <v>0,00</v>
      </c>
      <c r="T24" s="101" t="str">
        <f t="shared" si="9"/>
        <v>0,00</v>
      </c>
      <c r="U24" s="101">
        <f t="shared" si="5"/>
        <v>0</v>
      </c>
    </row>
    <row r="25" spans="1:21" ht="15.75">
      <c r="A25" s="20"/>
      <c r="B25" s="3">
        <v>37292</v>
      </c>
      <c r="C25" s="83">
        <v>0</v>
      </c>
      <c r="D25" s="86">
        <v>0</v>
      </c>
      <c r="E25" s="40" t="str">
        <f>IF(NOT(C25=0),SUM(((C25-C5)*0.33)+D5),"0,00")</f>
        <v>0,00</v>
      </c>
      <c r="F25" s="41" t="str">
        <f t="shared" si="0"/>
        <v>0,00</v>
      </c>
      <c r="G25" s="28" t="str">
        <f>IF(NOT(C25=0),SUM(((D25-D5)/0.33)+C5),"0,00")</f>
        <v>0,00</v>
      </c>
      <c r="H25" s="121" t="str">
        <f t="shared" si="6"/>
        <v>0,00</v>
      </c>
      <c r="I25" s="124" t="str">
        <f>IF(NOT(C25=0),SUM((D25-D5)/(C25-C5)),"0,00")</f>
        <v>0,00</v>
      </c>
      <c r="J25" s="75">
        <f t="shared" si="1"/>
        <v>0</v>
      </c>
      <c r="K25" s="90">
        <v>0</v>
      </c>
      <c r="L25" s="28" t="str">
        <f>IF(NOT(C25=0),SUM(((C25-C5)*0.2)+K5),"0,00")</f>
        <v>0,00</v>
      </c>
      <c r="M25" s="37" t="str">
        <f t="shared" si="2"/>
        <v>0,00</v>
      </c>
      <c r="N25" s="127" t="str">
        <f t="shared" si="7"/>
        <v>0,00</v>
      </c>
      <c r="O25" s="128" t="str">
        <f>IF(NOT(C25=0),SUM((K25-K5)/(C25-C5)),"0,00")</f>
        <v>0,00</v>
      </c>
      <c r="P25" s="75">
        <f t="shared" si="3"/>
        <v>0</v>
      </c>
      <c r="Q25" s="79" t="str">
        <f t="shared" si="8"/>
        <v>0,00</v>
      </c>
      <c r="R25" s="79"/>
      <c r="S25" s="101" t="str">
        <f>IF(R25="H",IF(I25&gt;0.33,SUM((C25-C5)*120*S4*0.9*1.5),IF(O25&gt;0.2,SUM((C25-C5)*120*S4*0.9*1.5),SUM((C25-C5)*120*S4))),"0,00")</f>
        <v>0,00</v>
      </c>
      <c r="T25" s="101" t="str">
        <f t="shared" si="9"/>
        <v>0,00</v>
      </c>
      <c r="U25" s="101">
        <f t="shared" si="5"/>
        <v>0</v>
      </c>
    </row>
    <row r="26" spans="1:21" ht="15.75">
      <c r="A26" s="20"/>
      <c r="B26" s="3">
        <v>37293</v>
      </c>
      <c r="C26" s="83">
        <v>0</v>
      </c>
      <c r="D26" s="86">
        <v>0</v>
      </c>
      <c r="E26" s="40" t="str">
        <f>IF(NOT(C26=0),SUM(((C26-C5)*0.33)+D5),"0,00")</f>
        <v>0,00</v>
      </c>
      <c r="F26" s="41" t="str">
        <f t="shared" si="0"/>
        <v>0,00</v>
      </c>
      <c r="G26" s="28" t="str">
        <f>IF(NOT(C26=0),SUM(((D26-D5)/0.33)+C5),"0,00")</f>
        <v>0,00</v>
      </c>
      <c r="H26" s="121" t="str">
        <f t="shared" si="6"/>
        <v>0,00</v>
      </c>
      <c r="I26" s="124" t="str">
        <f>IF(NOT(C26=0),SUM((D26-D5)/(C26-C5)),"0,00")</f>
        <v>0,00</v>
      </c>
      <c r="J26" s="75">
        <f t="shared" si="1"/>
        <v>0</v>
      </c>
      <c r="K26" s="90">
        <v>0</v>
      </c>
      <c r="L26" s="28" t="str">
        <f>IF(NOT(C26=0),SUM(((C26-C5)*0.2)+K5),"0,00")</f>
        <v>0,00</v>
      </c>
      <c r="M26" s="37" t="str">
        <f t="shared" si="2"/>
        <v>0,00</v>
      </c>
      <c r="N26" s="130" t="str">
        <f t="shared" si="7"/>
        <v>0,00</v>
      </c>
      <c r="O26" s="128" t="str">
        <f>IF(NOT(C26=0),SUM((K26-K5)/(C26-C5)),"0,00")</f>
        <v>0,00</v>
      </c>
      <c r="P26" s="75">
        <f t="shared" si="3"/>
        <v>0</v>
      </c>
      <c r="Q26" s="79" t="str">
        <f t="shared" si="8"/>
        <v>0,00</v>
      </c>
      <c r="R26" s="79"/>
      <c r="S26" s="101" t="str">
        <f>IF(R26="H",IF(I26&gt;0.33,SUM((C26-C5)*120*S4*0.9*1.5),IF(O26&gt;0.2,SUM((C26-C5)*120*S4*0.9*1.5),SUM((C26-C5)*120*S4))),"0,00")</f>
        <v>0,00</v>
      </c>
      <c r="T26" s="101" t="str">
        <f t="shared" si="9"/>
        <v>0,00</v>
      </c>
      <c r="U26" s="101">
        <f t="shared" si="5"/>
        <v>0</v>
      </c>
    </row>
    <row r="27" spans="1:21" ht="15.75">
      <c r="A27" s="20"/>
      <c r="B27" s="3">
        <v>37294</v>
      </c>
      <c r="C27" s="83">
        <v>0</v>
      </c>
      <c r="D27" s="86">
        <v>0</v>
      </c>
      <c r="E27" s="40" t="str">
        <f>IF(NOT(C27=0),SUM(((C27-C5)*0.33)+D5),"0,00")</f>
        <v>0,00</v>
      </c>
      <c r="F27" s="41" t="str">
        <f t="shared" si="0"/>
        <v>0,00</v>
      </c>
      <c r="G27" s="28" t="str">
        <f>IF(NOT(C27=0),SUM(((D27-D5)/0.33)+C5),"0,00")</f>
        <v>0,00</v>
      </c>
      <c r="H27" s="121" t="str">
        <f t="shared" si="6"/>
        <v>0,00</v>
      </c>
      <c r="I27" s="124" t="str">
        <f>IF(NOT(C27=0),SUM((D27-D5)/(C27-C5)),"0,00")</f>
        <v>0,00</v>
      </c>
      <c r="J27" s="75">
        <f t="shared" si="1"/>
        <v>0</v>
      </c>
      <c r="K27" s="90">
        <v>0</v>
      </c>
      <c r="L27" s="28" t="str">
        <f>IF(NOT(C27=0),SUM(((C27-C5)*0.2)+K5),"0,00")</f>
        <v>0,00</v>
      </c>
      <c r="M27" s="37" t="str">
        <f t="shared" si="2"/>
        <v>0,00</v>
      </c>
      <c r="N27" s="130" t="str">
        <f t="shared" si="7"/>
        <v>0,00</v>
      </c>
      <c r="O27" s="128" t="str">
        <f>IF(NOT(C27=0),SUM((K27-K5)/(C27-C5)),"0,00")</f>
        <v>0,00</v>
      </c>
      <c r="P27" s="75">
        <f t="shared" si="3"/>
        <v>0</v>
      </c>
      <c r="Q27" s="79" t="str">
        <f t="shared" si="8"/>
        <v>0,00</v>
      </c>
      <c r="R27" s="79"/>
      <c r="S27" s="101" t="str">
        <f>IF(R27="H",IF(I27&gt;0.33,SUM((C27-C5)*120*S4*0.9*1.5),IF(O27&gt;0.2,SUM((C27-C5)*120*S4*0.9*1.5),SUM((C27-C5)*120*S4))),"0,00")</f>
        <v>0,00</v>
      </c>
      <c r="T27" s="101" t="str">
        <f t="shared" si="9"/>
        <v>0,00</v>
      </c>
      <c r="U27" s="101">
        <f t="shared" si="5"/>
        <v>0</v>
      </c>
    </row>
    <row r="28" spans="1:23" ht="15.75">
      <c r="A28" s="20"/>
      <c r="B28" s="3">
        <v>37295</v>
      </c>
      <c r="C28" s="83">
        <v>0</v>
      </c>
      <c r="D28" s="86">
        <v>0</v>
      </c>
      <c r="E28" s="64" t="str">
        <f>IF(NOT(C28=0),SUM(((C28-C5)*0.33)+D5),"0,00")</f>
        <v>0,00</v>
      </c>
      <c r="F28" s="65" t="str">
        <f t="shared" si="0"/>
        <v>0,00</v>
      </c>
      <c r="G28" s="66" t="str">
        <f>IF(NOT(C28=0),SUM(((D28-D5)/0.33)+C5),"0,00")</f>
        <v>0,00</v>
      </c>
      <c r="H28" s="123" t="str">
        <f t="shared" si="6"/>
        <v>0,00</v>
      </c>
      <c r="I28" s="124" t="str">
        <f>IF(NOT(C28=0),SUM((D28-D5)/(C28-C5)),"0,00")</f>
        <v>0,00</v>
      </c>
      <c r="J28" s="76">
        <f t="shared" si="1"/>
        <v>0</v>
      </c>
      <c r="K28" s="90">
        <v>0</v>
      </c>
      <c r="L28" s="66" t="str">
        <f>IF(NOT(C28=0),SUM(((C28-C5)*0.2)+K5),"0,00")</f>
        <v>0,00</v>
      </c>
      <c r="M28" s="67" t="str">
        <f t="shared" si="2"/>
        <v>0,00</v>
      </c>
      <c r="N28" s="131" t="str">
        <f t="shared" si="7"/>
        <v>0,00</v>
      </c>
      <c r="O28" s="128" t="str">
        <f>IF(NOT(C28=0),SUM((K28-K5)/(C28-C5)),"0,00")</f>
        <v>0,00</v>
      </c>
      <c r="P28" s="76">
        <f t="shared" si="3"/>
        <v>0</v>
      </c>
      <c r="Q28" s="79" t="str">
        <f t="shared" si="8"/>
        <v>0,00</v>
      </c>
      <c r="R28" s="79"/>
      <c r="S28" s="101" t="str">
        <f>IF(R28="H",IF(I28&gt;0.33,SUM((C28-C5)*120*S4*0.9*1.5),IF(O28&gt;0.2,SUM((C28-C5)*120*S4*0.9*1.5),SUM((C28-C5)*120*S4))),"0,00")</f>
        <v>0,00</v>
      </c>
      <c r="T28" s="101" t="str">
        <f t="shared" si="9"/>
        <v>0,00</v>
      </c>
      <c r="U28" s="101">
        <f t="shared" si="5"/>
        <v>0</v>
      </c>
      <c r="W28" s="61"/>
    </row>
    <row r="29" spans="1:23" ht="15.75">
      <c r="A29" s="20"/>
      <c r="B29" s="3">
        <v>37296</v>
      </c>
      <c r="C29" s="83">
        <v>0</v>
      </c>
      <c r="D29" s="86">
        <v>0</v>
      </c>
      <c r="E29" s="40" t="str">
        <f>IF(NOT(C29=0),SUM(((C29-C5)*0.33)+D5),"0,00")</f>
        <v>0,00</v>
      </c>
      <c r="F29" s="41" t="str">
        <f t="shared" si="0"/>
        <v>0,00</v>
      </c>
      <c r="G29" s="28" t="str">
        <f>IF(NOT(C29=0),SUM(((D29-D5)/0.33)+C5),"0,00")</f>
        <v>0,00</v>
      </c>
      <c r="H29" s="121" t="str">
        <f t="shared" si="6"/>
        <v>0,00</v>
      </c>
      <c r="I29" s="124" t="str">
        <f>IF(NOT(C29=0),SUM((D29-D5)/(C29-C5)),"0,00")</f>
        <v>0,00</v>
      </c>
      <c r="J29" s="75">
        <f t="shared" si="1"/>
        <v>0</v>
      </c>
      <c r="K29" s="90">
        <v>0</v>
      </c>
      <c r="L29" s="28" t="str">
        <f>IF(NOT(C29=0),SUM(((C29-C5)*0.2)+K5),"0,00")</f>
        <v>0,00</v>
      </c>
      <c r="M29" s="37" t="str">
        <f t="shared" si="2"/>
        <v>0,00</v>
      </c>
      <c r="N29" s="130" t="str">
        <f t="shared" si="7"/>
        <v>0,00</v>
      </c>
      <c r="O29" s="128" t="str">
        <f>IF(NOT(C29=0),SUM((K29-K5)/(C29-C5)),"0,00")</f>
        <v>0,00</v>
      </c>
      <c r="P29" s="75">
        <f t="shared" si="3"/>
        <v>0</v>
      </c>
      <c r="Q29" s="79" t="str">
        <f t="shared" si="8"/>
        <v>0,00</v>
      </c>
      <c r="R29" s="79"/>
      <c r="S29" s="101" t="str">
        <f>IF(R29="H",IF(I29&gt;0.33,SUM((C29-C5)*120*S4*0.9*1.5),IF(O29&gt;0.2,SUM((C29-C5)*120*S4*0.9*1.5),SUM((C29-C5)*120*S4))),"0,00")</f>
        <v>0,00</v>
      </c>
      <c r="T29" s="101" t="str">
        <f t="shared" si="9"/>
        <v>0,00</v>
      </c>
      <c r="U29" s="101">
        <f t="shared" si="5"/>
        <v>0</v>
      </c>
      <c r="W29" s="61"/>
    </row>
    <row r="30" spans="1:21" ht="15.75">
      <c r="A30" s="20"/>
      <c r="B30" s="3">
        <v>37297</v>
      </c>
      <c r="C30" s="83">
        <v>0</v>
      </c>
      <c r="D30" s="86">
        <v>0</v>
      </c>
      <c r="E30" s="40" t="str">
        <f>IF(NOT(C30=0),SUM(((C30-C5)*0.33)+D5),"0,00")</f>
        <v>0,00</v>
      </c>
      <c r="F30" s="41" t="str">
        <f t="shared" si="0"/>
        <v>0,00</v>
      </c>
      <c r="G30" s="28" t="str">
        <f>IF(NOT(C30=0),SUM(((D30-D5)/0.33)+C5),"0,00")</f>
        <v>0,00</v>
      </c>
      <c r="H30" s="121" t="str">
        <f t="shared" si="6"/>
        <v>0,00</v>
      </c>
      <c r="I30" s="124" t="str">
        <f>IF(NOT(C30=0),SUM((D30-D5)/(C30-C5)),"0,00")</f>
        <v>0,00</v>
      </c>
      <c r="J30" s="75">
        <f t="shared" si="1"/>
        <v>0</v>
      </c>
      <c r="K30" s="90">
        <v>0</v>
      </c>
      <c r="L30" s="28" t="str">
        <f>IF(NOT(C30=0),SUM(((C30-C5)*0.2)+K5),"0,00")</f>
        <v>0,00</v>
      </c>
      <c r="M30" s="37" t="str">
        <f t="shared" si="2"/>
        <v>0,00</v>
      </c>
      <c r="N30" s="130" t="str">
        <f t="shared" si="7"/>
        <v>0,00</v>
      </c>
      <c r="O30" s="128" t="str">
        <f>IF(NOT(C30=0),SUM((K30-K5)/(C30-C5)),"0,00")</f>
        <v>0,00</v>
      </c>
      <c r="P30" s="75">
        <f t="shared" si="3"/>
        <v>0</v>
      </c>
      <c r="Q30" s="79" t="str">
        <f t="shared" si="8"/>
        <v>0,00</v>
      </c>
      <c r="R30" s="79"/>
      <c r="S30" s="101" t="str">
        <f>IF(R30="H",IF(I30&gt;0.33,SUM((C30-C5)*120*S4*0.9*1.5),IF(O30&gt;0.2,SUM((C30-C5)*120*S4*0.9*1.5),SUM((C30-C5)*120*S4))),"0,00")</f>
        <v>0,00</v>
      </c>
      <c r="T30" s="101" t="str">
        <f t="shared" si="9"/>
        <v>0,00</v>
      </c>
      <c r="U30" s="101">
        <f t="shared" si="5"/>
        <v>0</v>
      </c>
    </row>
    <row r="31" spans="1:22" ht="15.75">
      <c r="A31" s="20"/>
      <c r="B31" s="3">
        <v>37298</v>
      </c>
      <c r="C31" s="83">
        <v>0</v>
      </c>
      <c r="D31" s="86">
        <v>0</v>
      </c>
      <c r="E31" s="40" t="str">
        <f>IF(NOT(C31=0),SUM(((C31-C5)*0.33)+D5),"0,00")</f>
        <v>0,00</v>
      </c>
      <c r="F31" s="41" t="str">
        <f t="shared" si="0"/>
        <v>0,00</v>
      </c>
      <c r="G31" s="11" t="str">
        <f>IF(NOT(C31=0),SUM(((D31-D5)/0.33)+C5),"0,00")</f>
        <v>0,00</v>
      </c>
      <c r="H31" s="121" t="str">
        <f t="shared" si="6"/>
        <v>0,00</v>
      </c>
      <c r="I31" s="124" t="str">
        <f>IF(NOT(C31=0),SUM((D31-D5)/(C31-C5)),"0,00")</f>
        <v>0,00</v>
      </c>
      <c r="J31" s="75">
        <f t="shared" si="1"/>
        <v>0</v>
      </c>
      <c r="K31" s="90">
        <v>0</v>
      </c>
      <c r="L31" s="28" t="str">
        <f>IF(NOT(C31=0),SUM(((C31-C5)*0.2)+K5),"0,00")</f>
        <v>0,00</v>
      </c>
      <c r="M31" s="37" t="str">
        <f t="shared" si="2"/>
        <v>0,00</v>
      </c>
      <c r="N31" s="130" t="str">
        <f t="shared" si="7"/>
        <v>0,00</v>
      </c>
      <c r="O31" s="128" t="str">
        <f>IF(NOT(C31=0),SUM((K31-K5)/(C31-C5)),"0,00")</f>
        <v>0,00</v>
      </c>
      <c r="P31" s="75">
        <f t="shared" si="3"/>
        <v>0</v>
      </c>
      <c r="Q31" s="79" t="str">
        <f t="shared" si="8"/>
        <v>0,00</v>
      </c>
      <c r="R31" s="79"/>
      <c r="S31" s="101" t="str">
        <f>IF(R31="H",IF(I31&gt;0.33,SUM((C31-C5)*120*S4*0.9*1.5),IF(O31&gt;0.2,SUM((C31-C5)*120*S4*0.9*1.5),SUM((C31-C5)*120*S4))),"0,00")</f>
        <v>0,00</v>
      </c>
      <c r="T31" s="101" t="str">
        <f t="shared" si="9"/>
        <v>0,00</v>
      </c>
      <c r="U31" s="101">
        <f t="shared" si="5"/>
        <v>0</v>
      </c>
      <c r="V31" s="1"/>
    </row>
    <row r="32" spans="1:21" ht="15.75">
      <c r="A32" s="20"/>
      <c r="B32" s="3">
        <v>37299</v>
      </c>
      <c r="C32" s="83">
        <v>0</v>
      </c>
      <c r="D32" s="86">
        <v>0</v>
      </c>
      <c r="E32" s="40" t="str">
        <f>IF(NOT(C32=0),SUM(((C32-C5)*0.33)+D5),"0,00")</f>
        <v>0,00</v>
      </c>
      <c r="F32" s="41" t="str">
        <f t="shared" si="0"/>
        <v>0,00</v>
      </c>
      <c r="G32" s="11" t="str">
        <f>IF(NOT(C32=0),SUM(((D32-D5)/0.33)+C5),"0,00")</f>
        <v>0,00</v>
      </c>
      <c r="H32" s="121" t="str">
        <f t="shared" si="6"/>
        <v>0,00</v>
      </c>
      <c r="I32" s="124" t="str">
        <f>IF(NOT(C32=0),SUM((D32-D5)/(C32-C5)),"0,00")</f>
        <v>0,00</v>
      </c>
      <c r="J32" s="75">
        <f t="shared" si="1"/>
        <v>0</v>
      </c>
      <c r="K32" s="90">
        <v>0</v>
      </c>
      <c r="L32" s="28" t="str">
        <f>IF(NOT(C32=0),SUM(((C32-C5)*0.2)+K5),"0,00")</f>
        <v>0,00</v>
      </c>
      <c r="M32" s="37" t="str">
        <f t="shared" si="2"/>
        <v>0,00</v>
      </c>
      <c r="N32" s="130" t="str">
        <f t="shared" si="7"/>
        <v>0,00</v>
      </c>
      <c r="O32" s="128" t="str">
        <f>IF(NOT(C32=0),SUM((K32-K5)/(C32-C5)),"0,00")</f>
        <v>0,00</v>
      </c>
      <c r="P32" s="75">
        <f t="shared" si="3"/>
        <v>0</v>
      </c>
      <c r="Q32" s="79" t="str">
        <f t="shared" si="8"/>
        <v>0,00</v>
      </c>
      <c r="R32" s="79"/>
      <c r="S32" s="101" t="str">
        <f>IF(R32="H",IF(I32&gt;0.33,SUM((C32-C5)*120*S4*0.9*1.5),IF(O32&gt;0.2,SUM((C32-C5)*120*S4*0.9*1.5),SUM((C32-C5)*120*S4))),"0,00")</f>
        <v>0,00</v>
      </c>
      <c r="T32" s="101" t="str">
        <f t="shared" si="9"/>
        <v>0,00</v>
      </c>
      <c r="U32" s="101">
        <f t="shared" si="5"/>
        <v>0</v>
      </c>
    </row>
    <row r="33" spans="1:21" ht="15.75">
      <c r="A33" s="20"/>
      <c r="B33" s="3">
        <v>37300</v>
      </c>
      <c r="C33" s="83">
        <v>0</v>
      </c>
      <c r="D33" s="86">
        <v>0</v>
      </c>
      <c r="E33" s="40" t="str">
        <f>IF(NOT(C33=0),SUM(((C33-C5)*0.33)+D5),"0,00")</f>
        <v>0,00</v>
      </c>
      <c r="F33" s="32" t="str">
        <f t="shared" si="0"/>
        <v>0,00</v>
      </c>
      <c r="G33" s="11" t="str">
        <f>IF(NOT(C33=0),SUM(((D33-D5)/0.33)+C5),"0,00")</f>
        <v>0,00</v>
      </c>
      <c r="H33" s="121" t="str">
        <f t="shared" si="6"/>
        <v>0,00</v>
      </c>
      <c r="I33" s="124" t="str">
        <f>IF(NOT(C33=0),SUM((D33-D5)/(C33-C5)),"0,00")</f>
        <v>0,00</v>
      </c>
      <c r="J33" s="75">
        <f t="shared" si="1"/>
        <v>0</v>
      </c>
      <c r="K33" s="90">
        <v>0</v>
      </c>
      <c r="L33" s="28" t="str">
        <f>IF(NOT(C33=0),SUM(((C33-C5)*0.2)+K5),"0,00")</f>
        <v>0,00</v>
      </c>
      <c r="M33" s="39" t="str">
        <f t="shared" si="2"/>
        <v>0,00</v>
      </c>
      <c r="N33" s="130" t="str">
        <f t="shared" si="7"/>
        <v>0,00</v>
      </c>
      <c r="O33" s="128" t="str">
        <f>IF(NOT(C33=0),SUM((K33-K5)/(C33-C5)),"0,00")</f>
        <v>0,00</v>
      </c>
      <c r="P33" s="75">
        <f t="shared" si="3"/>
        <v>0</v>
      </c>
      <c r="Q33" s="79" t="str">
        <f t="shared" si="8"/>
        <v>0,00</v>
      </c>
      <c r="R33" s="79"/>
      <c r="S33" s="101" t="str">
        <f>IF(R33="H",IF(I33&gt;0.33,SUM((C33-C5)*120*S4*0.9*1.5),IF(O33&gt;0.2,SUM((C33-C5)*120*S4*0.9*1.5),SUM((C33-C5)*120*S4))),"0,00")</f>
        <v>0,00</v>
      </c>
      <c r="T33" s="101" t="str">
        <f t="shared" si="9"/>
        <v>0,00</v>
      </c>
      <c r="U33" s="101">
        <f t="shared" si="5"/>
        <v>0</v>
      </c>
    </row>
    <row r="34" spans="1:21" ht="16.5" thickBot="1">
      <c r="A34" s="25"/>
      <c r="B34" s="104">
        <v>37301</v>
      </c>
      <c r="C34" s="87"/>
      <c r="D34" s="88"/>
      <c r="E34" s="26" t="str">
        <f>IF(NOT(C34=0),SUM(((C34-C5)*0.33)+D5),"0,00")</f>
        <v>0,00</v>
      </c>
      <c r="F34" s="33" t="str">
        <f t="shared" si="0"/>
        <v>0,00</v>
      </c>
      <c r="G34" s="27" t="str">
        <f>IF(NOT(C34=0),SUM(((D34-D5)/0.33)+C5),"0,00")</f>
        <v>0,00</v>
      </c>
      <c r="H34" s="125" t="str">
        <f t="shared" si="6"/>
        <v>0,00</v>
      </c>
      <c r="I34" s="126" t="str">
        <f>IF(NOT(C34=0),SUM((D34-D5)/(C34-C5)),"0,00")</f>
        <v>0,00</v>
      </c>
      <c r="J34" s="77">
        <f t="shared" si="1"/>
        <v>0</v>
      </c>
      <c r="K34" s="91"/>
      <c r="L34" s="27" t="str">
        <f>IF(NOT(C34=0),SUM(((C34-C5)*0.2)+K5),"0,00")</f>
        <v>0,00</v>
      </c>
      <c r="M34" s="38" t="str">
        <f t="shared" si="2"/>
        <v>0,00</v>
      </c>
      <c r="N34" s="132" t="str">
        <f t="shared" si="7"/>
        <v>0,00</v>
      </c>
      <c r="O34" s="133" t="str">
        <f>IF(NOT(C34=0),SUM((K34-K5)/(C34-C5)),"0,00")</f>
        <v>0,00</v>
      </c>
      <c r="P34" s="77">
        <f t="shared" si="3"/>
        <v>0</v>
      </c>
      <c r="Q34" s="80" t="str">
        <f t="shared" si="8"/>
        <v>0,00</v>
      </c>
      <c r="R34" s="80"/>
      <c r="S34" s="102" t="str">
        <f>IF(R34="H",IF(I34&gt;0.33,SUM((C34-C5)*120*S4*0.9*1.5),IF(O34&gt;0.2,SUM((C34-C5)*120*S4*0.9*1.5),SUM((C34-C5)*120*S4))),"0,00")</f>
        <v>0,00</v>
      </c>
      <c r="T34" s="102" t="str">
        <f t="shared" si="9"/>
        <v>0,00</v>
      </c>
      <c r="U34" s="102">
        <f t="shared" si="5"/>
        <v>0</v>
      </c>
    </row>
    <row r="35" spans="1:21" ht="15.75">
      <c r="A35" s="45"/>
      <c r="B35" s="46"/>
      <c r="C35" s="47"/>
      <c r="D35" s="47"/>
      <c r="E35" s="48"/>
      <c r="F35" s="49"/>
      <c r="G35" s="50"/>
      <c r="H35" s="50"/>
      <c r="I35" s="50"/>
      <c r="J35" s="51"/>
      <c r="K35" s="47"/>
      <c r="L35" s="50"/>
      <c r="M35" s="52"/>
      <c r="N35" s="53"/>
      <c r="O35" s="53"/>
      <c r="P35" s="51"/>
      <c r="Q35" s="72"/>
      <c r="R35" s="72"/>
      <c r="S35" s="96"/>
      <c r="T35" s="96"/>
      <c r="U35" s="96"/>
    </row>
    <row r="36" spans="1:21" ht="15.75">
      <c r="A36" s="45"/>
      <c r="B36" s="46"/>
      <c r="C36" s="47"/>
      <c r="D36" s="47"/>
      <c r="E36" s="48"/>
      <c r="F36" s="49"/>
      <c r="G36" s="50"/>
      <c r="H36" s="50"/>
      <c r="I36" s="50"/>
      <c r="J36" s="51"/>
      <c r="K36" s="47"/>
      <c r="L36" s="50"/>
      <c r="M36" s="52"/>
      <c r="N36" s="53"/>
      <c r="O36" s="53"/>
      <c r="P36" s="51"/>
      <c r="Q36" s="72"/>
      <c r="R36" s="72"/>
      <c r="S36" s="96"/>
      <c r="T36" s="96"/>
      <c r="U36" s="96"/>
    </row>
    <row r="37" spans="1:21" ht="15.75">
      <c r="A37" s="45"/>
      <c r="B37" s="46"/>
      <c r="C37" s="47"/>
      <c r="D37" s="47"/>
      <c r="E37" s="48"/>
      <c r="F37" s="49"/>
      <c r="G37" s="50"/>
      <c r="H37" s="50"/>
      <c r="I37" s="50"/>
      <c r="J37" s="51"/>
      <c r="K37" s="47"/>
      <c r="L37" s="50"/>
      <c r="M37" s="52"/>
      <c r="N37" s="53"/>
      <c r="O37" s="53"/>
      <c r="P37" s="51"/>
      <c r="Q37" s="72"/>
      <c r="R37" s="72"/>
      <c r="S37" s="96"/>
      <c r="T37" s="96"/>
      <c r="U37" s="96"/>
    </row>
    <row r="38" spans="1:21" ht="15.75">
      <c r="A38" s="45"/>
      <c r="B38" s="46"/>
      <c r="C38" s="47"/>
      <c r="D38" s="47"/>
      <c r="E38" s="48"/>
      <c r="F38" s="49"/>
      <c r="G38" s="50"/>
      <c r="H38" s="50"/>
      <c r="I38" s="50"/>
      <c r="J38" s="51"/>
      <c r="K38" s="47"/>
      <c r="L38" s="50"/>
      <c r="M38" s="52"/>
      <c r="N38" s="53"/>
      <c r="O38" s="53"/>
      <c r="P38" s="51"/>
      <c r="Q38" s="72"/>
      <c r="R38" s="72"/>
      <c r="S38" s="96"/>
      <c r="T38" s="96"/>
      <c r="U38" s="96"/>
    </row>
    <row r="39" spans="1:21" ht="15.75">
      <c r="A39" s="45"/>
      <c r="B39" s="46"/>
      <c r="C39" s="47"/>
      <c r="D39" s="116"/>
      <c r="E39" s="48"/>
      <c r="F39" s="49"/>
      <c r="G39" s="50"/>
      <c r="H39" s="50"/>
      <c r="I39" s="50"/>
      <c r="J39" s="51"/>
      <c r="K39" s="47"/>
      <c r="L39" s="50"/>
      <c r="M39" s="52"/>
      <c r="N39" s="53"/>
      <c r="O39" s="53"/>
      <c r="P39" s="51"/>
      <c r="Q39" s="72"/>
      <c r="R39" s="72"/>
      <c r="S39" s="96"/>
      <c r="T39" s="96"/>
      <c r="U39" s="96"/>
    </row>
    <row r="40" spans="1:21" ht="15.75">
      <c r="A40" s="45"/>
      <c r="B40" s="46"/>
      <c r="C40" s="47"/>
      <c r="D40" s="47"/>
      <c r="E40" s="48"/>
      <c r="F40" s="49"/>
      <c r="G40" s="50"/>
      <c r="H40" s="50"/>
      <c r="I40" s="50"/>
      <c r="J40" s="51"/>
      <c r="K40" s="47"/>
      <c r="L40" s="50"/>
      <c r="M40" s="52"/>
      <c r="N40" s="53"/>
      <c r="O40" s="53"/>
      <c r="P40" s="51"/>
      <c r="Q40" s="72"/>
      <c r="R40" s="72"/>
      <c r="S40" s="96"/>
      <c r="T40" s="96"/>
      <c r="U40" s="96"/>
    </row>
    <row r="41" spans="1:21" ht="15.75">
      <c r="A41" s="45"/>
      <c r="B41" s="46"/>
      <c r="C41" s="47"/>
      <c r="D41" s="47"/>
      <c r="E41" s="48"/>
      <c r="F41" s="49"/>
      <c r="G41" s="50"/>
      <c r="H41" s="50"/>
      <c r="I41" s="50"/>
      <c r="J41" s="51"/>
      <c r="K41" s="47"/>
      <c r="L41" s="50"/>
      <c r="M41" s="52"/>
      <c r="N41" s="53"/>
      <c r="O41" s="53"/>
      <c r="P41" s="51"/>
      <c r="Q41" s="72"/>
      <c r="R41" s="72"/>
      <c r="S41" s="96"/>
      <c r="T41" s="96"/>
      <c r="U41" s="96"/>
    </row>
    <row r="42" spans="1:21" ht="15.75">
      <c r="A42" s="45"/>
      <c r="B42" s="46"/>
      <c r="C42" s="47"/>
      <c r="D42" s="47"/>
      <c r="E42" s="48"/>
      <c r="F42" s="49"/>
      <c r="G42" s="50"/>
      <c r="H42" s="50"/>
      <c r="I42" s="50"/>
      <c r="J42" s="51"/>
      <c r="K42" s="47"/>
      <c r="L42" s="50"/>
      <c r="M42" s="52"/>
      <c r="N42" s="53"/>
      <c r="O42" s="53"/>
      <c r="P42" s="51"/>
      <c r="Q42" s="72"/>
      <c r="R42" s="72"/>
      <c r="S42" s="96"/>
      <c r="T42" s="96"/>
      <c r="U42" s="96"/>
    </row>
    <row r="43" spans="1:21" ht="15.75">
      <c r="A43" s="45"/>
      <c r="B43" s="46"/>
      <c r="C43" s="47"/>
      <c r="D43" s="47"/>
      <c r="E43" s="48"/>
      <c r="F43" s="49"/>
      <c r="G43" s="50"/>
      <c r="H43" s="50"/>
      <c r="I43" s="50"/>
      <c r="J43" s="51"/>
      <c r="K43" s="47"/>
      <c r="L43" s="50"/>
      <c r="M43" s="52"/>
      <c r="N43" s="53"/>
      <c r="O43" s="53"/>
      <c r="P43" s="51"/>
      <c r="Q43" s="72"/>
      <c r="R43" s="72"/>
      <c r="S43" s="96"/>
      <c r="T43" s="96"/>
      <c r="U43" s="96"/>
    </row>
    <row r="44" spans="1:21" ht="15.75">
      <c r="A44" s="45"/>
      <c r="B44" s="46"/>
      <c r="C44" s="47"/>
      <c r="D44" s="47"/>
      <c r="E44" s="48"/>
      <c r="F44" s="49"/>
      <c r="G44" s="50"/>
      <c r="H44" s="50"/>
      <c r="I44" s="50"/>
      <c r="J44" s="51"/>
      <c r="K44" s="47"/>
      <c r="L44" s="50"/>
      <c r="M44" s="52"/>
      <c r="N44" s="53"/>
      <c r="O44" s="53"/>
      <c r="P44" s="51"/>
      <c r="Q44" s="72"/>
      <c r="R44" s="72"/>
      <c r="S44" s="96"/>
      <c r="T44" s="96"/>
      <c r="U44" s="96"/>
    </row>
    <row r="45" spans="1:21" ht="15.75">
      <c r="A45" s="45"/>
      <c r="B45" s="46"/>
      <c r="C45" s="47"/>
      <c r="D45" s="47"/>
      <c r="E45" s="48"/>
      <c r="F45" s="49"/>
      <c r="G45" s="50"/>
      <c r="H45" s="50"/>
      <c r="I45" s="50"/>
      <c r="J45" s="51"/>
      <c r="K45" s="47"/>
      <c r="L45" s="50"/>
      <c r="M45" s="52"/>
      <c r="N45" s="53"/>
      <c r="O45" s="53"/>
      <c r="P45" s="51"/>
      <c r="Q45" s="72"/>
      <c r="R45" s="72"/>
      <c r="S45" s="96"/>
      <c r="T45" s="96"/>
      <c r="U45" s="96"/>
    </row>
    <row r="46" spans="1:21" ht="15.75">
      <c r="A46" s="45"/>
      <c r="B46" s="46"/>
      <c r="C46" s="47"/>
      <c r="D46" s="47"/>
      <c r="E46" s="48"/>
      <c r="F46" s="49"/>
      <c r="G46" s="50"/>
      <c r="H46" s="50"/>
      <c r="I46" s="50"/>
      <c r="J46" s="51"/>
      <c r="K46" s="47"/>
      <c r="L46" s="50"/>
      <c r="M46" s="52"/>
      <c r="N46" s="53"/>
      <c r="O46" s="53"/>
      <c r="P46" s="51"/>
      <c r="Q46" s="72"/>
      <c r="R46" s="72"/>
      <c r="S46" s="96"/>
      <c r="T46" s="96"/>
      <c r="U46" s="96"/>
    </row>
    <row r="47" spans="1:21" ht="15.75">
      <c r="A47" s="45"/>
      <c r="B47" s="46"/>
      <c r="C47" s="47"/>
      <c r="D47" s="47"/>
      <c r="E47" s="48"/>
      <c r="F47" s="49"/>
      <c r="G47" s="50"/>
      <c r="H47" s="50"/>
      <c r="I47" s="50"/>
      <c r="J47" s="51"/>
      <c r="K47" s="47"/>
      <c r="L47" s="50"/>
      <c r="M47" s="52"/>
      <c r="N47" s="53"/>
      <c r="O47" s="53"/>
      <c r="P47" s="51"/>
      <c r="Q47" s="72"/>
      <c r="R47" s="72"/>
      <c r="S47" s="96"/>
      <c r="T47" s="96"/>
      <c r="U47" s="96"/>
    </row>
    <row r="48" spans="1:21" ht="15.75">
      <c r="A48" s="45"/>
      <c r="B48" s="46"/>
      <c r="C48" s="47"/>
      <c r="D48" s="47"/>
      <c r="E48" s="48"/>
      <c r="F48" s="49"/>
      <c r="G48" s="50"/>
      <c r="H48" s="50"/>
      <c r="I48" s="50"/>
      <c r="J48" s="51"/>
      <c r="K48" s="47"/>
      <c r="L48" s="50"/>
      <c r="M48" s="52"/>
      <c r="N48" s="53"/>
      <c r="O48" s="53"/>
      <c r="P48" s="51"/>
      <c r="Q48" s="72"/>
      <c r="R48" s="72"/>
      <c r="S48" s="96"/>
      <c r="T48" s="96"/>
      <c r="U48" s="96"/>
    </row>
    <row r="49" spans="1:21" ht="15.75">
      <c r="A49" s="45"/>
      <c r="B49" s="46"/>
      <c r="C49" s="47"/>
      <c r="D49" s="47"/>
      <c r="E49" s="48"/>
      <c r="F49" s="49"/>
      <c r="G49" s="50"/>
      <c r="H49" s="50"/>
      <c r="I49" s="50"/>
      <c r="J49" s="51"/>
      <c r="K49" s="47"/>
      <c r="L49" s="50"/>
      <c r="M49" s="52"/>
      <c r="N49" s="53"/>
      <c r="O49" s="53"/>
      <c r="P49" s="51"/>
      <c r="Q49" s="72"/>
      <c r="R49" s="72"/>
      <c r="S49" s="96"/>
      <c r="T49" s="96"/>
      <c r="U49" s="96"/>
    </row>
    <row r="50" spans="1:21" ht="15.75">
      <c r="A50" s="45"/>
      <c r="B50" s="46"/>
      <c r="C50" s="47"/>
      <c r="D50" s="47"/>
      <c r="E50" s="48"/>
      <c r="F50" s="49"/>
      <c r="G50" s="50"/>
      <c r="H50" s="50"/>
      <c r="I50" s="50"/>
      <c r="J50" s="51"/>
      <c r="K50" s="47"/>
      <c r="L50" s="50"/>
      <c r="M50" s="52"/>
      <c r="N50" s="53"/>
      <c r="O50" s="53"/>
      <c r="P50" s="51"/>
      <c r="Q50" s="72"/>
      <c r="R50" s="72"/>
      <c r="S50" s="96"/>
      <c r="T50" s="96"/>
      <c r="U50" s="96"/>
    </row>
    <row r="51" spans="1:21" ht="15.75">
      <c r="A51" s="45"/>
      <c r="B51" s="46"/>
      <c r="C51" s="47"/>
      <c r="D51" s="47"/>
      <c r="E51" s="48"/>
      <c r="F51" s="49"/>
      <c r="G51" s="50"/>
      <c r="H51" s="50"/>
      <c r="I51" s="50"/>
      <c r="J51" s="51"/>
      <c r="K51" s="47"/>
      <c r="L51" s="50"/>
      <c r="M51" s="52"/>
      <c r="N51" s="53"/>
      <c r="O51" s="53"/>
      <c r="P51" s="51"/>
      <c r="Q51" s="72"/>
      <c r="R51" s="72"/>
      <c r="S51" s="96"/>
      <c r="T51" s="96"/>
      <c r="U51" s="96"/>
    </row>
    <row r="52" spans="1:21" ht="15.75">
      <c r="A52" s="45"/>
      <c r="B52" s="46"/>
      <c r="C52" s="47"/>
      <c r="D52" s="47"/>
      <c r="E52" s="48"/>
      <c r="F52" s="49"/>
      <c r="G52" s="50"/>
      <c r="H52" s="50"/>
      <c r="I52" s="50"/>
      <c r="J52" s="51"/>
      <c r="K52" s="47"/>
      <c r="L52" s="50"/>
      <c r="M52" s="52"/>
      <c r="N52" s="53"/>
      <c r="O52" s="53"/>
      <c r="P52" s="51"/>
      <c r="Q52" s="72"/>
      <c r="R52" s="72"/>
      <c r="S52" s="96"/>
      <c r="T52" s="96"/>
      <c r="U52" s="96"/>
    </row>
    <row r="53" spans="1:21" ht="15.75">
      <c r="A53" s="45"/>
      <c r="B53" s="46"/>
      <c r="C53" s="47"/>
      <c r="D53" s="47"/>
      <c r="E53" s="48"/>
      <c r="F53" s="49"/>
      <c r="G53" s="50"/>
      <c r="H53" s="50"/>
      <c r="I53" s="50"/>
      <c r="J53" s="51"/>
      <c r="K53" s="47"/>
      <c r="L53" s="50"/>
      <c r="M53" s="52"/>
      <c r="N53" s="53"/>
      <c r="O53" s="53"/>
      <c r="P53" s="51"/>
      <c r="Q53" s="72"/>
      <c r="R53" s="72"/>
      <c r="S53" s="96"/>
      <c r="T53" s="96"/>
      <c r="U53" s="96"/>
    </row>
    <row r="54" spans="1:21" ht="15.75">
      <c r="A54" s="45"/>
      <c r="B54" s="46"/>
      <c r="C54" s="54"/>
      <c r="D54" s="54"/>
      <c r="E54" s="55"/>
      <c r="F54" s="56"/>
      <c r="G54" s="57"/>
      <c r="H54" s="57"/>
      <c r="I54" s="57"/>
      <c r="J54" s="58"/>
      <c r="K54" s="54"/>
      <c r="L54" s="57"/>
      <c r="M54" s="59"/>
      <c r="N54" s="60"/>
      <c r="O54" s="60"/>
      <c r="P54" s="58"/>
      <c r="Q54" s="71"/>
      <c r="R54" s="71"/>
      <c r="S54" s="95"/>
      <c r="T54" s="95"/>
      <c r="U54" s="95"/>
    </row>
    <row r="55" spans="1:21" ht="15.75">
      <c r="A55" s="45"/>
      <c r="B55" s="46"/>
      <c r="C55" s="54"/>
      <c r="D55" s="54"/>
      <c r="E55" s="55"/>
      <c r="F55" s="56"/>
      <c r="G55" s="57"/>
      <c r="H55" s="57"/>
      <c r="I55" s="57"/>
      <c r="J55" s="58"/>
      <c r="K55" s="54"/>
      <c r="L55" s="57"/>
      <c r="M55" s="59"/>
      <c r="N55" s="60"/>
      <c r="O55" s="60"/>
      <c r="P55" s="58"/>
      <c r="Q55" s="71"/>
      <c r="R55" s="71"/>
      <c r="S55" s="95"/>
      <c r="T55" s="95"/>
      <c r="U55" s="95"/>
    </row>
    <row r="56" spans="1:21" ht="15.75">
      <c r="A56" s="45"/>
      <c r="B56" s="46"/>
      <c r="C56" s="54"/>
      <c r="D56" s="54"/>
      <c r="E56" s="55"/>
      <c r="F56" s="56"/>
      <c r="G56" s="57"/>
      <c r="H56" s="57"/>
      <c r="I56" s="57"/>
      <c r="J56" s="58"/>
      <c r="K56" s="54"/>
      <c r="L56" s="57"/>
      <c r="M56" s="59"/>
      <c r="N56" s="60"/>
      <c r="O56" s="60"/>
      <c r="P56" s="58"/>
      <c r="Q56" s="71"/>
      <c r="R56" s="71"/>
      <c r="S56" s="95"/>
      <c r="T56" s="95"/>
      <c r="U56" s="95"/>
    </row>
    <row r="57" spans="1:21" ht="15.75">
      <c r="A57" s="45"/>
      <c r="B57" s="46"/>
      <c r="C57" s="54"/>
      <c r="D57" s="54"/>
      <c r="E57" s="55"/>
      <c r="F57" s="56"/>
      <c r="G57" s="57"/>
      <c r="H57" s="57"/>
      <c r="I57" s="57"/>
      <c r="J57" s="58"/>
      <c r="K57" s="54"/>
      <c r="L57" s="57"/>
      <c r="M57" s="59"/>
      <c r="N57" s="60"/>
      <c r="O57" s="60"/>
      <c r="P57" s="58"/>
      <c r="Q57" s="71"/>
      <c r="R57" s="71"/>
      <c r="S57" s="95"/>
      <c r="T57" s="95"/>
      <c r="U57" s="95"/>
    </row>
    <row r="58" spans="1:21" ht="15.75">
      <c r="A58" s="45"/>
      <c r="B58" s="46"/>
      <c r="C58" s="54"/>
      <c r="D58" s="54"/>
      <c r="E58" s="55"/>
      <c r="F58" s="56"/>
      <c r="G58" s="57"/>
      <c r="H58" s="57"/>
      <c r="I58" s="57"/>
      <c r="J58" s="58"/>
      <c r="K58" s="54"/>
      <c r="L58" s="57"/>
      <c r="M58" s="59"/>
      <c r="N58" s="60"/>
      <c r="O58" s="60"/>
      <c r="P58" s="58"/>
      <c r="Q58" s="71"/>
      <c r="R58" s="71"/>
      <c r="S58" s="95"/>
      <c r="T58" s="95"/>
      <c r="U58" s="95"/>
    </row>
    <row r="59" spans="1:21" ht="15.75">
      <c r="A59" s="45"/>
      <c r="B59" s="46"/>
      <c r="C59" s="54"/>
      <c r="D59" s="54"/>
      <c r="E59" s="55"/>
      <c r="F59" s="56"/>
      <c r="G59" s="57"/>
      <c r="H59" s="57"/>
      <c r="I59" s="57"/>
      <c r="J59" s="58"/>
      <c r="K59" s="54"/>
      <c r="L59" s="57"/>
      <c r="M59" s="59"/>
      <c r="N59" s="60"/>
      <c r="O59" s="60"/>
      <c r="P59" s="58"/>
      <c r="Q59" s="71"/>
      <c r="R59" s="71"/>
      <c r="S59" s="95"/>
      <c r="T59" s="95"/>
      <c r="U59" s="95"/>
    </row>
    <row r="60" spans="1:21" ht="15.75">
      <c r="A60" s="45"/>
      <c r="B60" s="46"/>
      <c r="C60" s="54"/>
      <c r="D60" s="54"/>
      <c r="E60" s="55"/>
      <c r="F60" s="56"/>
      <c r="G60" s="57"/>
      <c r="H60" s="57"/>
      <c r="I60" s="57"/>
      <c r="J60" s="58"/>
      <c r="K60" s="54"/>
      <c r="L60" s="57"/>
      <c r="M60" s="59"/>
      <c r="N60" s="60"/>
      <c r="O60" s="60"/>
      <c r="P60" s="58"/>
      <c r="Q60" s="71"/>
      <c r="R60" s="71"/>
      <c r="S60" s="95"/>
      <c r="T60" s="95"/>
      <c r="U60" s="95"/>
    </row>
    <row r="61" spans="1:21" ht="15.75">
      <c r="A61" s="45"/>
      <c r="B61" s="46"/>
      <c r="C61" s="54"/>
      <c r="D61" s="54"/>
      <c r="E61" s="55"/>
      <c r="F61" s="56"/>
      <c r="G61" s="57"/>
      <c r="H61" s="57"/>
      <c r="I61" s="57"/>
      <c r="J61" s="58"/>
      <c r="K61" s="54"/>
      <c r="L61" s="57"/>
      <c r="M61" s="59"/>
      <c r="N61" s="60"/>
      <c r="O61" s="60"/>
      <c r="P61" s="58"/>
      <c r="Q61" s="71"/>
      <c r="R61" s="71"/>
      <c r="S61" s="95"/>
      <c r="T61" s="95"/>
      <c r="U61" s="95"/>
    </row>
    <row r="62" spans="1:21" ht="15.75">
      <c r="A62" s="45"/>
      <c r="B62" s="46"/>
      <c r="C62" s="54"/>
      <c r="D62" s="54"/>
      <c r="E62" s="55"/>
      <c r="F62" s="56"/>
      <c r="G62" s="57"/>
      <c r="H62" s="57"/>
      <c r="I62" s="57"/>
      <c r="J62" s="58"/>
      <c r="K62" s="54"/>
      <c r="L62" s="57"/>
      <c r="M62" s="59"/>
      <c r="N62" s="60"/>
      <c r="O62" s="60"/>
      <c r="P62" s="58"/>
      <c r="Q62" s="71"/>
      <c r="R62" s="71"/>
      <c r="S62" s="95"/>
      <c r="T62" s="95"/>
      <c r="U62" s="95"/>
    </row>
    <row r="63" spans="1:21" ht="15.75">
      <c r="A63" s="45"/>
      <c r="B63" s="46"/>
      <c r="C63" s="54"/>
      <c r="D63" s="54"/>
      <c r="E63" s="55"/>
      <c r="F63" s="56"/>
      <c r="G63" s="57"/>
      <c r="H63" s="57"/>
      <c r="I63" s="57"/>
      <c r="J63" s="58"/>
      <c r="K63" s="54"/>
      <c r="L63" s="57"/>
      <c r="M63" s="59"/>
      <c r="N63" s="60"/>
      <c r="O63" s="60"/>
      <c r="P63" s="58"/>
      <c r="Q63" s="71"/>
      <c r="R63" s="71"/>
      <c r="S63" s="95"/>
      <c r="T63" s="95"/>
      <c r="U63" s="95"/>
    </row>
    <row r="64" spans="1:21" ht="15.75">
      <c r="A64" s="45"/>
      <c r="B64" s="46"/>
      <c r="C64" s="54"/>
      <c r="D64" s="54"/>
      <c r="E64" s="55"/>
      <c r="F64" s="56"/>
      <c r="G64" s="57"/>
      <c r="H64" s="57"/>
      <c r="I64" s="57"/>
      <c r="J64" s="58"/>
      <c r="K64" s="54"/>
      <c r="L64" s="57"/>
      <c r="M64" s="59"/>
      <c r="N64" s="60"/>
      <c r="O64" s="60"/>
      <c r="P64" s="58"/>
      <c r="Q64" s="71"/>
      <c r="R64" s="71"/>
      <c r="S64" s="95"/>
      <c r="T64" s="95"/>
      <c r="U64" s="95"/>
    </row>
    <row r="65" spans="1:21" ht="15.75">
      <c r="A65" s="45"/>
      <c r="B65" s="46"/>
      <c r="C65" s="54"/>
      <c r="D65" s="54"/>
      <c r="E65" s="55"/>
      <c r="F65" s="56"/>
      <c r="G65" s="57"/>
      <c r="H65" s="57"/>
      <c r="I65" s="57"/>
      <c r="J65" s="58"/>
      <c r="K65" s="54"/>
      <c r="L65" s="57"/>
      <c r="M65" s="59"/>
      <c r="N65" s="60"/>
      <c r="O65" s="60"/>
      <c r="P65" s="58"/>
      <c r="Q65" s="71"/>
      <c r="R65" s="71"/>
      <c r="S65" s="95"/>
      <c r="T65" s="95"/>
      <c r="U65" s="95"/>
    </row>
    <row r="66" spans="1:21" ht="15.75">
      <c r="A66" s="45"/>
      <c r="B66" s="46"/>
      <c r="C66" s="54"/>
      <c r="D66" s="54"/>
      <c r="E66" s="55"/>
      <c r="F66" s="56"/>
      <c r="G66" s="57"/>
      <c r="H66" s="57"/>
      <c r="I66" s="57"/>
      <c r="J66" s="58"/>
      <c r="K66" s="54"/>
      <c r="L66" s="57"/>
      <c r="M66" s="59"/>
      <c r="N66" s="60"/>
      <c r="O66" s="60"/>
      <c r="P66" s="58"/>
      <c r="Q66" s="71"/>
      <c r="R66" s="71"/>
      <c r="S66" s="95"/>
      <c r="T66" s="95"/>
      <c r="U66" s="95"/>
    </row>
    <row r="67" spans="1:21" ht="15.75">
      <c r="A67" s="45"/>
      <c r="B67" s="46"/>
      <c r="C67" s="54"/>
      <c r="D67" s="54"/>
      <c r="E67" s="55"/>
      <c r="F67" s="56"/>
      <c r="G67" s="57"/>
      <c r="H67" s="57"/>
      <c r="I67" s="57"/>
      <c r="J67" s="58"/>
      <c r="K67" s="54"/>
      <c r="L67" s="57"/>
      <c r="M67" s="59"/>
      <c r="N67" s="60"/>
      <c r="O67" s="60"/>
      <c r="P67" s="58"/>
      <c r="Q67" s="71"/>
      <c r="R67" s="71"/>
      <c r="S67" s="95"/>
      <c r="T67" s="95"/>
      <c r="U67" s="95"/>
    </row>
    <row r="68" spans="1:21" ht="15.75">
      <c r="A68" s="45"/>
      <c r="B68" s="46"/>
      <c r="C68" s="54"/>
      <c r="D68" s="54"/>
      <c r="E68" s="55"/>
      <c r="F68" s="56"/>
      <c r="G68" s="57"/>
      <c r="H68" s="57"/>
      <c r="I68" s="57"/>
      <c r="J68" s="58"/>
      <c r="K68" s="54"/>
      <c r="L68" s="57"/>
      <c r="M68" s="59"/>
      <c r="N68" s="60"/>
      <c r="O68" s="60"/>
      <c r="P68" s="58"/>
      <c r="Q68" s="71"/>
      <c r="R68" s="71"/>
      <c r="S68" s="95"/>
      <c r="T68" s="95"/>
      <c r="U68" s="95"/>
    </row>
    <row r="69" spans="1:21" ht="15.75">
      <c r="A69" s="45"/>
      <c r="B69" s="46"/>
      <c r="C69" s="54"/>
      <c r="D69" s="54"/>
      <c r="E69" s="55"/>
      <c r="F69" s="56"/>
      <c r="G69" s="57"/>
      <c r="H69" s="57"/>
      <c r="I69" s="57"/>
      <c r="J69" s="58"/>
      <c r="K69" s="54"/>
      <c r="L69" s="57"/>
      <c r="M69" s="59"/>
      <c r="N69" s="60"/>
      <c r="O69" s="60"/>
      <c r="P69" s="58"/>
      <c r="Q69" s="71"/>
      <c r="R69" s="71"/>
      <c r="S69" s="95"/>
      <c r="T69" s="95"/>
      <c r="U69" s="95"/>
    </row>
    <row r="70" spans="1:21" ht="15.75">
      <c r="A70" s="45"/>
      <c r="B70" s="46"/>
      <c r="C70" s="54"/>
      <c r="D70" s="54"/>
      <c r="E70" s="55"/>
      <c r="F70" s="56"/>
      <c r="G70" s="57"/>
      <c r="H70" s="57"/>
      <c r="I70" s="57"/>
      <c r="J70" s="58"/>
      <c r="K70" s="54"/>
      <c r="L70" s="57"/>
      <c r="M70" s="59"/>
      <c r="N70" s="60"/>
      <c r="O70" s="60"/>
      <c r="P70" s="58"/>
      <c r="Q70" s="71"/>
      <c r="R70" s="71"/>
      <c r="S70" s="95"/>
      <c r="T70" s="95"/>
      <c r="U70" s="95"/>
    </row>
    <row r="71" spans="1:21" ht="15.75">
      <c r="A71" s="45"/>
      <c r="B71" s="46"/>
      <c r="C71" s="54"/>
      <c r="D71" s="54"/>
      <c r="E71" s="55"/>
      <c r="F71" s="56"/>
      <c r="G71" s="57"/>
      <c r="H71" s="57"/>
      <c r="I71" s="57"/>
      <c r="J71" s="58"/>
      <c r="K71" s="54"/>
      <c r="L71" s="57"/>
      <c r="M71" s="59"/>
      <c r="N71" s="60"/>
      <c r="O71" s="60"/>
      <c r="P71" s="58"/>
      <c r="Q71" s="71"/>
      <c r="R71" s="71"/>
      <c r="S71" s="95"/>
      <c r="T71" s="95"/>
      <c r="U71" s="95"/>
    </row>
    <row r="72" spans="1:21" ht="15.75">
      <c r="A72" s="45"/>
      <c r="B72" s="46"/>
      <c r="C72" s="54"/>
      <c r="D72" s="54"/>
      <c r="E72" s="55"/>
      <c r="F72" s="56"/>
      <c r="G72" s="57"/>
      <c r="H72" s="57"/>
      <c r="I72" s="57"/>
      <c r="J72" s="58"/>
      <c r="K72" s="54"/>
      <c r="L72" s="57"/>
      <c r="M72" s="59"/>
      <c r="N72" s="60"/>
      <c r="O72" s="60"/>
      <c r="P72" s="58"/>
      <c r="Q72" s="71"/>
      <c r="R72" s="71"/>
      <c r="S72" s="95"/>
      <c r="T72" s="95"/>
      <c r="U72" s="95"/>
    </row>
    <row r="73" spans="1:21" ht="15.75">
      <c r="A73" s="45"/>
      <c r="B73" s="46"/>
      <c r="C73" s="54"/>
      <c r="D73" s="54"/>
      <c r="E73" s="55"/>
      <c r="F73" s="56"/>
      <c r="G73" s="57"/>
      <c r="H73" s="57"/>
      <c r="I73" s="57"/>
      <c r="J73" s="58"/>
      <c r="K73" s="54"/>
      <c r="L73" s="57"/>
      <c r="M73" s="59"/>
      <c r="N73" s="60"/>
      <c r="O73" s="60"/>
      <c r="P73" s="58"/>
      <c r="Q73" s="71"/>
      <c r="R73" s="71"/>
      <c r="S73" s="95"/>
      <c r="T73" s="95"/>
      <c r="U73" s="95"/>
    </row>
    <row r="74" spans="1:21" ht="15.75">
      <c r="A74" s="45"/>
      <c r="B74" s="46"/>
      <c r="C74" s="54"/>
      <c r="D74" s="54"/>
      <c r="E74" s="55"/>
      <c r="F74" s="56"/>
      <c r="G74" s="57"/>
      <c r="H74" s="57"/>
      <c r="I74" s="57"/>
      <c r="J74" s="58"/>
      <c r="K74" s="54"/>
      <c r="L74" s="57"/>
      <c r="M74" s="59"/>
      <c r="N74" s="60"/>
      <c r="O74" s="60"/>
      <c r="P74" s="58"/>
      <c r="Q74" s="71"/>
      <c r="R74" s="71"/>
      <c r="S74" s="95"/>
      <c r="T74" s="95"/>
      <c r="U74" s="95"/>
    </row>
    <row r="75" spans="1:21" ht="15.75">
      <c r="A75" s="45"/>
      <c r="B75" s="46"/>
      <c r="C75" s="54"/>
      <c r="D75" s="54"/>
      <c r="E75" s="55"/>
      <c r="F75" s="56"/>
      <c r="G75" s="57"/>
      <c r="H75" s="57"/>
      <c r="I75" s="57"/>
      <c r="J75" s="58"/>
      <c r="K75" s="54"/>
      <c r="L75" s="57"/>
      <c r="M75" s="59"/>
      <c r="N75" s="60"/>
      <c r="O75" s="60"/>
      <c r="P75" s="58"/>
      <c r="Q75" s="71"/>
      <c r="R75" s="71"/>
      <c r="S75" s="95"/>
      <c r="T75" s="95"/>
      <c r="U75" s="95"/>
    </row>
    <row r="76" spans="1:21" ht="15.75">
      <c r="A76" s="45"/>
      <c r="B76" s="46"/>
      <c r="C76" s="54"/>
      <c r="D76" s="54"/>
      <c r="E76" s="55"/>
      <c r="F76" s="56"/>
      <c r="G76" s="57"/>
      <c r="H76" s="57"/>
      <c r="I76" s="57"/>
      <c r="J76" s="58"/>
      <c r="K76" s="54"/>
      <c r="L76" s="57"/>
      <c r="M76" s="59"/>
      <c r="N76" s="60"/>
      <c r="O76" s="60"/>
      <c r="P76" s="58"/>
      <c r="Q76" s="71"/>
      <c r="R76" s="71"/>
      <c r="S76" s="95"/>
      <c r="T76" s="95"/>
      <c r="U76" s="95"/>
    </row>
    <row r="77" spans="1:21" ht="15.75">
      <c r="A77" s="45"/>
      <c r="B77" s="46"/>
      <c r="C77" s="54"/>
      <c r="D77" s="54"/>
      <c r="E77" s="55"/>
      <c r="F77" s="56"/>
      <c r="G77" s="57"/>
      <c r="H77" s="57"/>
      <c r="I77" s="57"/>
      <c r="J77" s="58"/>
      <c r="K77" s="54"/>
      <c r="L77" s="57"/>
      <c r="M77" s="59"/>
      <c r="N77" s="60"/>
      <c r="O77" s="60"/>
      <c r="P77" s="58"/>
      <c r="Q77" s="71"/>
      <c r="R77" s="71"/>
      <c r="S77" s="95"/>
      <c r="T77" s="95"/>
      <c r="U77" s="95"/>
    </row>
    <row r="78" spans="1:21" ht="15.75">
      <c r="A78" s="45"/>
      <c r="B78" s="46"/>
      <c r="C78" s="54"/>
      <c r="D78" s="54"/>
      <c r="E78" s="55"/>
      <c r="F78" s="56"/>
      <c r="G78" s="57"/>
      <c r="H78" s="57"/>
      <c r="I78" s="57"/>
      <c r="J78" s="58"/>
      <c r="K78" s="54"/>
      <c r="L78" s="57"/>
      <c r="M78" s="59"/>
      <c r="N78" s="60"/>
      <c r="O78" s="60"/>
      <c r="P78" s="58"/>
      <c r="Q78" s="71"/>
      <c r="R78" s="71"/>
      <c r="S78" s="95"/>
      <c r="T78" s="95"/>
      <c r="U78" s="95"/>
    </row>
    <row r="79" spans="1:21" ht="15.75">
      <c r="A79" s="45"/>
      <c r="B79" s="46"/>
      <c r="C79" s="54"/>
      <c r="D79" s="54"/>
      <c r="E79" s="55"/>
      <c r="F79" s="56"/>
      <c r="G79" s="57"/>
      <c r="H79" s="57"/>
      <c r="I79" s="57"/>
      <c r="J79" s="58"/>
      <c r="K79" s="54"/>
      <c r="L79" s="57"/>
      <c r="M79" s="59"/>
      <c r="N79" s="60"/>
      <c r="O79" s="60"/>
      <c r="P79" s="58"/>
      <c r="Q79" s="71"/>
      <c r="R79" s="71"/>
      <c r="S79" s="95"/>
      <c r="T79" s="95"/>
      <c r="U79" s="95"/>
    </row>
    <row r="80" spans="1:21" ht="15.75">
      <c r="A80" s="45"/>
      <c r="B80" s="46"/>
      <c r="C80" s="54"/>
      <c r="D80" s="54"/>
      <c r="E80" s="55"/>
      <c r="F80" s="56"/>
      <c r="G80" s="57"/>
      <c r="H80" s="57"/>
      <c r="I80" s="57"/>
      <c r="J80" s="58"/>
      <c r="K80" s="54"/>
      <c r="L80" s="57"/>
      <c r="M80" s="59"/>
      <c r="N80" s="60"/>
      <c r="O80" s="60"/>
      <c r="P80" s="58"/>
      <c r="Q80" s="71"/>
      <c r="R80" s="71"/>
      <c r="S80" s="95"/>
      <c r="T80" s="95"/>
      <c r="U80" s="95"/>
    </row>
    <row r="81" spans="1:21" ht="15.75">
      <c r="A81" s="45"/>
      <c r="B81" s="46"/>
      <c r="C81" s="54"/>
      <c r="D81" s="54"/>
      <c r="E81" s="55"/>
      <c r="F81" s="56"/>
      <c r="G81" s="57"/>
      <c r="H81" s="57"/>
      <c r="I81" s="57"/>
      <c r="J81" s="58"/>
      <c r="K81" s="54"/>
      <c r="L81" s="57"/>
      <c r="M81" s="59"/>
      <c r="N81" s="60"/>
      <c r="O81" s="60"/>
      <c r="P81" s="58"/>
      <c r="Q81" s="71"/>
      <c r="R81" s="71"/>
      <c r="S81" s="95"/>
      <c r="T81" s="95"/>
      <c r="U81" s="95"/>
    </row>
    <row r="82" spans="1:21" ht="15.75">
      <c r="A82" s="45"/>
      <c r="B82" s="46"/>
      <c r="C82" s="54"/>
      <c r="D82" s="54"/>
      <c r="E82" s="55"/>
      <c r="F82" s="56"/>
      <c r="G82" s="57"/>
      <c r="H82" s="57"/>
      <c r="I82" s="57"/>
      <c r="J82" s="58"/>
      <c r="K82" s="54"/>
      <c r="L82" s="57"/>
      <c r="M82" s="59"/>
      <c r="N82" s="60"/>
      <c r="O82" s="60"/>
      <c r="P82" s="58"/>
      <c r="Q82" s="71"/>
      <c r="R82" s="71"/>
      <c r="S82" s="95"/>
      <c r="T82" s="95"/>
      <c r="U82" s="95"/>
    </row>
    <row r="83" spans="1:21" ht="15.75">
      <c r="A83" s="45"/>
      <c r="B83" s="46"/>
      <c r="C83" s="54"/>
      <c r="D83" s="54"/>
      <c r="E83" s="55"/>
      <c r="F83" s="56"/>
      <c r="G83" s="57"/>
      <c r="H83" s="57"/>
      <c r="I83" s="57"/>
      <c r="J83" s="58"/>
      <c r="K83" s="54"/>
      <c r="L83" s="57"/>
      <c r="M83" s="59"/>
      <c r="N83" s="60"/>
      <c r="O83" s="60"/>
      <c r="P83" s="58"/>
      <c r="Q83" s="71"/>
      <c r="R83" s="71"/>
      <c r="S83" s="95"/>
      <c r="T83" s="95"/>
      <c r="U83" s="95"/>
    </row>
    <row r="84" spans="1:21" ht="15.75">
      <c r="A84" s="45"/>
      <c r="B84" s="46"/>
      <c r="C84" s="54"/>
      <c r="D84" s="54"/>
      <c r="E84" s="55"/>
      <c r="F84" s="56"/>
      <c r="G84" s="57"/>
      <c r="H84" s="57"/>
      <c r="I84" s="57"/>
      <c r="J84" s="58"/>
      <c r="K84" s="54"/>
      <c r="L84" s="57"/>
      <c r="M84" s="59"/>
      <c r="N84" s="60"/>
      <c r="O84" s="60"/>
      <c r="P84" s="58"/>
      <c r="Q84" s="71"/>
      <c r="R84" s="71"/>
      <c r="S84" s="95"/>
      <c r="T84" s="95"/>
      <c r="U84" s="95"/>
    </row>
    <row r="85" spans="1:21" ht="15.75">
      <c r="A85" s="45"/>
      <c r="B85" s="46"/>
      <c r="C85" s="54"/>
      <c r="D85" s="54"/>
      <c r="E85" s="55"/>
      <c r="F85" s="56"/>
      <c r="G85" s="57"/>
      <c r="H85" s="57"/>
      <c r="I85" s="57"/>
      <c r="J85" s="58"/>
      <c r="K85" s="54"/>
      <c r="L85" s="57"/>
      <c r="M85" s="59"/>
      <c r="N85" s="60"/>
      <c r="O85" s="60"/>
      <c r="P85" s="58"/>
      <c r="Q85" s="71"/>
      <c r="R85" s="71"/>
      <c r="S85" s="95"/>
      <c r="T85" s="95"/>
      <c r="U85" s="95"/>
    </row>
    <row r="86" spans="1:21" ht="15.75">
      <c r="A86" s="45"/>
      <c r="B86" s="46"/>
      <c r="C86" s="54"/>
      <c r="D86" s="54"/>
      <c r="E86" s="55"/>
      <c r="F86" s="56"/>
      <c r="G86" s="57"/>
      <c r="H86" s="57"/>
      <c r="I86" s="57"/>
      <c r="J86" s="58"/>
      <c r="K86" s="54"/>
      <c r="L86" s="57"/>
      <c r="M86" s="59"/>
      <c r="N86" s="60"/>
      <c r="O86" s="60"/>
      <c r="P86" s="58"/>
      <c r="Q86" s="71"/>
      <c r="R86" s="71"/>
      <c r="S86" s="95"/>
      <c r="T86" s="95"/>
      <c r="U86" s="95"/>
    </row>
    <row r="87" spans="1:21" ht="15.75">
      <c r="A87" s="45"/>
      <c r="B87" s="46"/>
      <c r="C87" s="54"/>
      <c r="D87" s="54"/>
      <c r="E87" s="55"/>
      <c r="F87" s="56"/>
      <c r="G87" s="57"/>
      <c r="H87" s="57"/>
      <c r="I87" s="57"/>
      <c r="J87" s="58"/>
      <c r="K87" s="54"/>
      <c r="L87" s="57"/>
      <c r="M87" s="59"/>
      <c r="N87" s="60"/>
      <c r="O87" s="60"/>
      <c r="P87" s="58"/>
      <c r="Q87" s="71"/>
      <c r="R87" s="71"/>
      <c r="S87" s="95"/>
      <c r="T87" s="95"/>
      <c r="U87" s="95"/>
    </row>
    <row r="88" spans="1:21" ht="15.75">
      <c r="A88" s="45"/>
      <c r="B88" s="46"/>
      <c r="C88" s="54"/>
      <c r="D88" s="54"/>
      <c r="E88" s="55"/>
      <c r="F88" s="56"/>
      <c r="G88" s="57"/>
      <c r="H88" s="57"/>
      <c r="I88" s="57"/>
      <c r="J88" s="58"/>
      <c r="K88" s="54"/>
      <c r="L88" s="57"/>
      <c r="M88" s="59"/>
      <c r="N88" s="60"/>
      <c r="O88" s="60"/>
      <c r="P88" s="58"/>
      <c r="Q88" s="71"/>
      <c r="R88" s="71"/>
      <c r="S88" s="95"/>
      <c r="T88" s="95"/>
      <c r="U88" s="95"/>
    </row>
    <row r="89" spans="1:21" ht="15.75">
      <c r="A89" s="45"/>
      <c r="B89" s="46"/>
      <c r="C89" s="54"/>
      <c r="D89" s="54"/>
      <c r="E89" s="55"/>
      <c r="F89" s="56"/>
      <c r="G89" s="57"/>
      <c r="H89" s="57"/>
      <c r="I89" s="57"/>
      <c r="J89" s="58"/>
      <c r="K89" s="54"/>
      <c r="L89" s="57"/>
      <c r="M89" s="59"/>
      <c r="N89" s="60"/>
      <c r="O89" s="60"/>
      <c r="P89" s="58"/>
      <c r="Q89" s="71"/>
      <c r="R89" s="71"/>
      <c r="S89" s="95"/>
      <c r="T89" s="95"/>
      <c r="U89" s="95"/>
    </row>
    <row r="90" spans="1:21" ht="15.75">
      <c r="A90" s="45"/>
      <c r="B90" s="46"/>
      <c r="C90" s="54"/>
      <c r="D90" s="54"/>
      <c r="E90" s="55"/>
      <c r="F90" s="56"/>
      <c r="G90" s="57"/>
      <c r="H90" s="57"/>
      <c r="I90" s="57"/>
      <c r="J90" s="58"/>
      <c r="K90" s="54"/>
      <c r="L90" s="57"/>
      <c r="M90" s="59"/>
      <c r="N90" s="60"/>
      <c r="O90" s="60"/>
      <c r="P90" s="58"/>
      <c r="Q90" s="71"/>
      <c r="R90" s="71"/>
      <c r="S90" s="95"/>
      <c r="T90" s="95"/>
      <c r="U90" s="95"/>
    </row>
    <row r="91" spans="1:21" ht="15.75">
      <c r="A91" s="45"/>
      <c r="B91" s="46"/>
      <c r="C91" s="54"/>
      <c r="D91" s="54"/>
      <c r="E91" s="55"/>
      <c r="F91" s="56"/>
      <c r="G91" s="57"/>
      <c r="H91" s="57"/>
      <c r="I91" s="57"/>
      <c r="J91" s="58"/>
      <c r="K91" s="54"/>
      <c r="L91" s="57"/>
      <c r="M91" s="59"/>
      <c r="N91" s="60"/>
      <c r="O91" s="60"/>
      <c r="P91" s="58"/>
      <c r="Q91" s="71"/>
      <c r="R91" s="71"/>
      <c r="S91" s="95"/>
      <c r="T91" s="95"/>
      <c r="U91" s="95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1"/>
  <dimension ref="A1:X91"/>
  <sheetViews>
    <sheetView tabSelected="1" workbookViewId="0" topLeftCell="A1">
      <selection activeCell="H24" sqref="H24"/>
    </sheetView>
  </sheetViews>
  <sheetFormatPr defaultColWidth="9.00390625" defaultRowHeight="12.75"/>
  <cols>
    <col min="1" max="1" width="8.375" style="1" customWidth="1"/>
    <col min="2" max="2" width="10.625" style="2" customWidth="1"/>
    <col min="3" max="3" width="15.375" style="4" customWidth="1"/>
    <col min="4" max="4" width="14.125" style="4" customWidth="1"/>
    <col min="5" max="5" width="8.875" style="16" hidden="1" customWidth="1"/>
    <col min="6" max="6" width="14.50390625" style="29" customWidth="1"/>
    <col min="7" max="7" width="10.125" style="12" hidden="1" customWidth="1"/>
    <col min="8" max="8" width="8.50390625" style="12" customWidth="1"/>
    <col min="9" max="9" width="8.125" style="42" customWidth="1"/>
    <col min="10" max="10" width="9.50390625" style="5" hidden="1" customWidth="1"/>
    <col min="11" max="11" width="12.375" style="4" customWidth="1"/>
    <col min="12" max="12" width="9.375" style="12" hidden="1" customWidth="1"/>
    <col min="13" max="13" width="13.875" style="34" customWidth="1"/>
    <col min="14" max="14" width="8.50390625" style="21" customWidth="1"/>
    <col min="15" max="15" width="7.50390625" style="44" customWidth="1"/>
    <col min="16" max="16" width="9.50390625" style="5" hidden="1" customWidth="1"/>
    <col min="17" max="17" width="6.50390625" style="73" customWidth="1"/>
    <col min="18" max="18" width="5.625" style="73" customWidth="1"/>
    <col min="19" max="20" width="19.50390625" style="97" hidden="1" customWidth="1"/>
    <col min="21" max="21" width="19.50390625" style="97" customWidth="1"/>
    <col min="23" max="23" width="13.625" style="0" customWidth="1"/>
    <col min="24" max="24" width="13.125" style="0" bestFit="1" customWidth="1"/>
  </cols>
  <sheetData>
    <row r="1" spans="3:24" ht="15.75">
      <c r="C1" s="4" t="s">
        <v>0</v>
      </c>
      <c r="G1" s="56"/>
      <c r="H1" s="57"/>
      <c r="I1" s="57"/>
      <c r="J1" s="58"/>
      <c r="K1" s="54"/>
      <c r="L1" s="57"/>
      <c r="M1" s="59"/>
      <c r="N1" s="60"/>
      <c r="O1" s="60"/>
      <c r="P1" s="58"/>
      <c r="Q1" s="71"/>
      <c r="R1" s="71"/>
      <c r="S1" s="95"/>
      <c r="T1" s="95"/>
      <c r="U1" s="95"/>
      <c r="V1" s="61"/>
      <c r="W1" s="61"/>
      <c r="X1" s="61"/>
    </row>
    <row r="2" spans="7:24" ht="16.5" thickBot="1">
      <c r="G2" s="57"/>
      <c r="H2" s="57"/>
      <c r="I2" s="57"/>
      <c r="J2" s="58"/>
      <c r="K2" s="54"/>
      <c r="L2" s="57"/>
      <c r="M2" s="59"/>
      <c r="N2" s="60"/>
      <c r="O2" s="60"/>
      <c r="P2" s="58"/>
      <c r="Q2" s="71"/>
      <c r="R2" s="71"/>
      <c r="S2" s="95"/>
      <c r="T2" s="95"/>
      <c r="U2" s="95"/>
      <c r="V2" s="61"/>
      <c r="W2" s="61"/>
      <c r="X2" s="61"/>
    </row>
    <row r="3" spans="1:21" ht="16.5" thickBot="1">
      <c r="A3" s="7"/>
      <c r="B3" s="9" t="s">
        <v>3</v>
      </c>
      <c r="C3" s="8" t="s">
        <v>1</v>
      </c>
      <c r="D3" s="117" t="s">
        <v>2</v>
      </c>
      <c r="E3" s="18"/>
      <c r="F3" s="30"/>
      <c r="G3" s="13"/>
      <c r="H3" s="13"/>
      <c r="I3" s="62"/>
      <c r="J3" s="69"/>
      <c r="K3" s="118" t="s">
        <v>4</v>
      </c>
      <c r="L3" s="19"/>
      <c r="M3" s="35"/>
      <c r="N3" s="22"/>
      <c r="O3" s="63"/>
      <c r="P3" s="81"/>
      <c r="Q3" s="78"/>
      <c r="R3" s="78"/>
      <c r="S3" s="99" t="s">
        <v>12</v>
      </c>
      <c r="T3" s="99" t="s">
        <v>12</v>
      </c>
      <c r="U3" s="99" t="s">
        <v>12</v>
      </c>
    </row>
    <row r="4" spans="1:21" ht="26.25" thickBot="1">
      <c r="A4" s="115" t="s">
        <v>7</v>
      </c>
      <c r="B4" s="105"/>
      <c r="C4" s="106" t="s">
        <v>5</v>
      </c>
      <c r="D4" s="107" t="s">
        <v>5</v>
      </c>
      <c r="E4" s="108" t="s">
        <v>8</v>
      </c>
      <c r="F4" s="109"/>
      <c r="G4" s="110" t="s">
        <v>10</v>
      </c>
      <c r="H4" s="119" t="s">
        <v>14</v>
      </c>
      <c r="I4" s="120" t="s">
        <v>15</v>
      </c>
      <c r="J4" s="111" t="s">
        <v>6</v>
      </c>
      <c r="K4" s="112" t="s">
        <v>5</v>
      </c>
      <c r="L4" s="110" t="s">
        <v>8</v>
      </c>
      <c r="M4" s="113"/>
      <c r="N4" s="119" t="s">
        <v>14</v>
      </c>
      <c r="O4" s="120" t="s">
        <v>15</v>
      </c>
      <c r="P4" s="111" t="s">
        <v>6</v>
      </c>
      <c r="Q4" s="82" t="s">
        <v>11</v>
      </c>
      <c r="R4" s="103" t="s">
        <v>16</v>
      </c>
      <c r="S4" s="98">
        <f>U4</f>
        <v>136106</v>
      </c>
      <c r="T4" s="98">
        <f>U4</f>
        <v>136106</v>
      </c>
      <c r="U4" s="114">
        <v>136106</v>
      </c>
    </row>
    <row r="5" spans="1:21" ht="16.5" thickTop="1">
      <c r="A5" s="20" t="s">
        <v>9</v>
      </c>
      <c r="B5" s="3">
        <v>37250</v>
      </c>
      <c r="C5" s="83">
        <v>21700</v>
      </c>
      <c r="D5" s="84">
        <v>5894</v>
      </c>
      <c r="E5" s="17"/>
      <c r="F5" s="31"/>
      <c r="G5" s="14"/>
      <c r="H5" s="15"/>
      <c r="I5" s="92"/>
      <c r="J5" s="74"/>
      <c r="K5" s="89">
        <v>314</v>
      </c>
      <c r="L5" s="15"/>
      <c r="M5" s="36"/>
      <c r="N5" s="23"/>
      <c r="O5" s="93"/>
      <c r="P5" s="74"/>
      <c r="Q5" s="70"/>
      <c r="R5" s="70"/>
      <c r="S5" s="100"/>
      <c r="T5" s="100"/>
      <c r="U5" s="100"/>
    </row>
    <row r="6" spans="1:21" ht="15.75">
      <c r="A6" s="20"/>
      <c r="B6" s="3"/>
      <c r="C6" s="83"/>
      <c r="D6" s="85"/>
      <c r="E6" s="10"/>
      <c r="F6" s="32"/>
      <c r="G6" s="28"/>
      <c r="H6" s="28"/>
      <c r="I6" s="43"/>
      <c r="J6" s="75"/>
      <c r="K6" s="90"/>
      <c r="L6" s="11"/>
      <c r="M6" s="37"/>
      <c r="N6" s="24"/>
      <c r="O6" s="94"/>
      <c r="P6" s="75"/>
      <c r="Q6" s="70"/>
      <c r="R6" s="70"/>
      <c r="S6" s="101"/>
      <c r="T6" s="101"/>
      <c r="U6" s="101"/>
    </row>
    <row r="7" spans="1:21" ht="15.75">
      <c r="A7" s="20"/>
      <c r="B7" s="3">
        <v>37272</v>
      </c>
      <c r="C7" s="83">
        <v>21835</v>
      </c>
      <c r="D7" s="85">
        <v>5911.55</v>
      </c>
      <c r="E7" s="10">
        <f>IF(NOT(C7=0),SUM(((C7-C5)*0.33)+D5),"0,00")</f>
        <v>5938.55</v>
      </c>
      <c r="F7" s="32" t="str">
        <f aca="true" t="shared" si="0" ref="F7:F34">IF(NOT(C7=0),IF(J7&lt;0,"NORMAL","CEZADA"),"0,00")</f>
        <v>NORMAL</v>
      </c>
      <c r="G7" s="28">
        <f>IF(NOT(C7=0),SUM(((D7-D5)/0.33)+C5),"0,00")</f>
        <v>21753.18181818182</v>
      </c>
      <c r="H7" s="121">
        <f>IF(NOT(C7=0),SUM((D7-D5)/(C7-C5)),"0,00")</f>
        <v>0.13000000000000134</v>
      </c>
      <c r="I7" s="122">
        <f>IF(NOT(C7=0),SUM((D7-D5)/(C7-C5)),"0,00")</f>
        <v>0.13000000000000134</v>
      </c>
      <c r="J7" s="75">
        <f aca="true" t="shared" si="1" ref="J7:J34">SUM(D7-E7)</f>
        <v>-27</v>
      </c>
      <c r="K7" s="90">
        <v>384.42</v>
      </c>
      <c r="L7" s="11">
        <f>IF(NOT(C7=0),SUM(((C7-C5)*0.2)+K5),"0,00")</f>
        <v>341</v>
      </c>
      <c r="M7" s="37" t="str">
        <f aca="true" t="shared" si="2" ref="M7:M34">IF(NOT(C7=0),IF(P7&lt;0,"NORMAL","CEZADA"),"0,00")</f>
        <v>CEZADA</v>
      </c>
      <c r="N7" s="127">
        <f>IF(NOT(C7=0),SUM((K7-K5)/(C7-C5)),"0,00")</f>
        <v>0.5216296296296298</v>
      </c>
      <c r="O7" s="128">
        <f>IF(NOT(C7=0),SUM((K7-K5)/(C7-C5)),"0,00")</f>
        <v>0.5216296296296298</v>
      </c>
      <c r="P7" s="75">
        <f aca="true" t="shared" si="3" ref="P7:P34">SUM(K7-L7)</f>
        <v>43.420000000000016</v>
      </c>
      <c r="Q7" s="70"/>
      <c r="R7" s="70"/>
      <c r="S7" s="101" t="str">
        <f>IF(R7="H",IF(I7&gt;0.33,SUM((C7-C5)*120*S4*0.9*1.5),IF(O7&gt;0.2,SUM((C7-C5)*120*S4*0.9*1.5),SUM((C7-C5)*120*S4))),"0,00")</f>
        <v>0,00</v>
      </c>
      <c r="T7" s="101" t="str">
        <f aca="true" t="shared" si="4" ref="T7:T18">IF(S7="0,00",S7,(S7*1.04*1.05+4000000)*1.18)</f>
        <v>0,00</v>
      </c>
      <c r="U7" s="101">
        <f aca="true" t="shared" si="5" ref="U7:U34">IF((T7-1000*INT(T7/1000))&gt;500,(1000*INT(T7/1000))+1000,1000*INT(T7/1000))</f>
        <v>0</v>
      </c>
    </row>
    <row r="8" spans="1:21" ht="15.75">
      <c r="A8" s="20"/>
      <c r="B8" s="3">
        <v>37273</v>
      </c>
      <c r="C8" s="83">
        <v>21848</v>
      </c>
      <c r="D8" s="85">
        <v>5913.4</v>
      </c>
      <c r="E8" s="10">
        <f>IF(NOT(C8=0),SUM(((C8-C5)*0.33)+D5),"0,00")</f>
        <v>5942.84</v>
      </c>
      <c r="F8" s="32" t="str">
        <f t="shared" si="0"/>
        <v>NORMAL</v>
      </c>
      <c r="G8" s="28">
        <f>IF(NOT(C8=0),SUM(((D8-D5)/0.33)+C5),"0,00")</f>
        <v>21758.787878787876</v>
      </c>
      <c r="H8" s="121">
        <f aca="true" t="shared" si="6" ref="H8:H34">IF(NOT(C8=0),SUM((D8-D7)/(C8-C7)),"0,00")</f>
        <v>0.14230769230765034</v>
      </c>
      <c r="I8" s="122">
        <f>IF(NOT(C8=0),SUM((D8-D5)/(C8-C5)),"0,00")</f>
        <v>0.13108108108107863</v>
      </c>
      <c r="J8" s="75">
        <f t="shared" si="1"/>
        <v>-29.44000000000051</v>
      </c>
      <c r="K8" s="90">
        <v>384.8</v>
      </c>
      <c r="L8" s="11">
        <f>IF(NOT(C8=0),SUM(((C8-C5)*0.2)+K5),"0,00")</f>
        <v>343.6</v>
      </c>
      <c r="M8" s="37" t="str">
        <f t="shared" si="2"/>
        <v>CEZADA</v>
      </c>
      <c r="N8" s="127">
        <f aca="true" t="shared" si="7" ref="N8:N34">IF(NOT(C8=0),SUM((K8-K7)/(C8-C7)),"0,00")</f>
        <v>0.02923076923076888</v>
      </c>
      <c r="O8" s="128">
        <f>IF(NOT(C8=0),SUM((K8-K5)/(C8-C5)),"0,00")</f>
        <v>0.47837837837837843</v>
      </c>
      <c r="P8" s="75">
        <f t="shared" si="3"/>
        <v>41.19999999999999</v>
      </c>
      <c r="Q8" s="79">
        <f aca="true" t="shared" si="8" ref="Q8:Q34">IF(NOT(K8=0),IF(P8/(P7-P8)&lt;0,"YOK",P8/(P7-P8)),"0,00")</f>
        <v>18.558558558558325</v>
      </c>
      <c r="R8" s="79"/>
      <c r="S8" s="101" t="str">
        <f>IF(R8="H",IF(I8&gt;0.33,SUM((C8-C5)*120*S4*0.9*1.5),IF(O8&gt;0.2,SUM((C8-C5)*120*S4*0.9*1.5),SUM((C8-C5)*120*S4))),"0,00")</f>
        <v>0,00</v>
      </c>
      <c r="T8" s="101" t="str">
        <f t="shared" si="4"/>
        <v>0,00</v>
      </c>
      <c r="U8" s="101">
        <f t="shared" si="5"/>
        <v>0</v>
      </c>
    </row>
    <row r="9" spans="1:21" ht="15.75">
      <c r="A9" s="20"/>
      <c r="B9" s="3">
        <v>37274</v>
      </c>
      <c r="C9" s="83">
        <v>21861</v>
      </c>
      <c r="D9" s="85">
        <v>5916.7</v>
      </c>
      <c r="E9" s="10">
        <f>IF(NOT(C9=0),SUM(((C9-C5)*0.33)+D5),"0,00")</f>
        <v>5947.13</v>
      </c>
      <c r="F9" s="32" t="str">
        <f t="shared" si="0"/>
        <v>NORMAL</v>
      </c>
      <c r="G9" s="28">
        <f>IF(NOT(C9=0),SUM(((D9-D5)/0.33)+C5),"0,00")</f>
        <v>21768.78787878788</v>
      </c>
      <c r="H9" s="121">
        <f t="shared" si="6"/>
        <v>0.2538461538461678</v>
      </c>
      <c r="I9" s="122">
        <f>IF(NOT(C9=0),SUM((D9-D5)/(C9-C5)),"0,00")</f>
        <v>0.14099378881987465</v>
      </c>
      <c r="J9" s="75">
        <f t="shared" si="1"/>
        <v>-30.43000000000029</v>
      </c>
      <c r="K9" s="90">
        <v>384.8</v>
      </c>
      <c r="L9" s="11">
        <f>IF(NOT(C9=0),SUM(((C9-C5)*0.2)+K5),"0,00")</f>
        <v>346.2</v>
      </c>
      <c r="M9" s="37" t="str">
        <f t="shared" si="2"/>
        <v>CEZADA</v>
      </c>
      <c r="N9" s="127">
        <f t="shared" si="7"/>
        <v>0</v>
      </c>
      <c r="O9" s="128">
        <f>IF(NOT(C9=0),SUM((K9-K5)/(C9-C5)),"0,00")</f>
        <v>0.43975155279503114</v>
      </c>
      <c r="P9" s="75">
        <f t="shared" si="3"/>
        <v>38.60000000000002</v>
      </c>
      <c r="Q9" s="79">
        <f t="shared" si="8"/>
        <v>14.84615384615405</v>
      </c>
      <c r="R9" s="79"/>
      <c r="S9" s="101" t="str">
        <f>IF(R9="H",IF(I9&gt;0.33,SUM((C9-C5)*120*S4*0.9*1.5),IF(O9&gt;0.2,SUM((C9-C5)*120*S4*0.9*1.5),SUM((C9-C5)*120*S4))),"0,00")</f>
        <v>0,00</v>
      </c>
      <c r="T9" s="101" t="str">
        <f t="shared" si="4"/>
        <v>0,00</v>
      </c>
      <c r="U9" s="101">
        <f t="shared" si="5"/>
        <v>0</v>
      </c>
    </row>
    <row r="10" spans="1:21" ht="15.75">
      <c r="A10" s="20"/>
      <c r="B10" s="3">
        <v>37275</v>
      </c>
      <c r="C10" s="83">
        <v>21870</v>
      </c>
      <c r="D10" s="85">
        <v>5918.2</v>
      </c>
      <c r="E10" s="10">
        <f>IF(NOT(C10=0),SUM(((C10-C5)*0.33)+D5),"0,00")</f>
        <v>5950.1</v>
      </c>
      <c r="F10" s="32" t="str">
        <f t="shared" si="0"/>
        <v>NORMAL</v>
      </c>
      <c r="G10" s="28">
        <f>IF(NOT(C10=0),SUM(((D10-D5)/0.33)+C5),"0,00")</f>
        <v>21773.333333333332</v>
      </c>
      <c r="H10" s="121">
        <f t="shared" si="6"/>
        <v>0.16666666666666666</v>
      </c>
      <c r="I10" s="122">
        <f>IF(NOT(C10=0),SUM((D10-D5)/(C10-C5)),"0,00")</f>
        <v>0.14235294117646952</v>
      </c>
      <c r="J10" s="75">
        <f t="shared" si="1"/>
        <v>-31.900000000000546</v>
      </c>
      <c r="K10" s="90">
        <v>385.1</v>
      </c>
      <c r="L10" s="11">
        <f>IF(NOT(C10=0),SUM(((C10-C5)*0.2)+K5),"0,00")</f>
        <v>348</v>
      </c>
      <c r="M10" s="37" t="str">
        <f t="shared" si="2"/>
        <v>CEZADA</v>
      </c>
      <c r="N10" s="127">
        <f t="shared" si="7"/>
        <v>0.033333333333334596</v>
      </c>
      <c r="O10" s="128">
        <f>IF(NOT(C10=0),SUM((K10-K5)/(C10-C5)),"0,00")</f>
        <v>0.4182352941176472</v>
      </c>
      <c r="P10" s="75">
        <f t="shared" si="3"/>
        <v>37.10000000000002</v>
      </c>
      <c r="Q10" s="79">
        <f t="shared" si="8"/>
        <v>24.73333333333335</v>
      </c>
      <c r="R10" s="79"/>
      <c r="S10" s="101" t="str">
        <f>IF(R10="H",IF(I10&gt;0.33,SUM((C10-C5)*120*S4*0.9*1.5),IF(O10&gt;0.2,SUM((C10-C5)*120*S4*0.9*1.5),SUM((C10-C5)*120*S4))),"0,00")</f>
        <v>0,00</v>
      </c>
      <c r="T10" s="101" t="str">
        <f t="shared" si="4"/>
        <v>0,00</v>
      </c>
      <c r="U10" s="101">
        <f t="shared" si="5"/>
        <v>0</v>
      </c>
    </row>
    <row r="11" spans="1:21" ht="15.75">
      <c r="A11" s="20"/>
      <c r="B11" s="3">
        <v>37277</v>
      </c>
      <c r="C11" s="83">
        <v>21888</v>
      </c>
      <c r="D11" s="85">
        <v>5920.9</v>
      </c>
      <c r="E11" s="10">
        <f>IF(NOT(C11=0),SUM(((C11-C5)*0.33)+D5),"0,00")</f>
        <v>5956.04</v>
      </c>
      <c r="F11" s="32" t="str">
        <f t="shared" si="0"/>
        <v>NORMAL</v>
      </c>
      <c r="G11" s="28">
        <f>IF(NOT(C11=0),SUM(((D11-D5)/0.33)+C5),"0,00")</f>
        <v>21781.515151515152</v>
      </c>
      <c r="H11" s="121">
        <f t="shared" si="6"/>
        <v>0.1499999999999899</v>
      </c>
      <c r="I11" s="122">
        <f>IF(NOT(C11=0),SUM((D11-D5)/(C11-C5)),"0,00")</f>
        <v>0.14308510638297678</v>
      </c>
      <c r="J11" s="75">
        <f t="shared" si="1"/>
        <v>-35.14000000000033</v>
      </c>
      <c r="K11" s="90">
        <v>385.4</v>
      </c>
      <c r="L11" s="11">
        <f>IF(NOT(C11=0),SUM(((C11-C5)*0.2)+K5),"0,00")</f>
        <v>351.6</v>
      </c>
      <c r="M11" s="37" t="str">
        <f t="shared" si="2"/>
        <v>CEZADA</v>
      </c>
      <c r="N11" s="127">
        <f t="shared" si="7"/>
        <v>0.01666666666666414</v>
      </c>
      <c r="O11" s="128">
        <f>IF(NOT(C11=0),SUM((K11-K5)/(C11-C5)),"0,00")</f>
        <v>0.37978723404255305</v>
      </c>
      <c r="P11" s="75">
        <f t="shared" si="3"/>
        <v>33.799999999999955</v>
      </c>
      <c r="Q11" s="79">
        <f t="shared" si="8"/>
        <v>10.242424242424017</v>
      </c>
      <c r="R11" s="79"/>
      <c r="S11" s="101" t="str">
        <f>IF(R11="H",IF(I11&gt;0.33,SUM((C11-C5)*120*S4*0.9*1.5),IF(O11&gt;0.2,SUM((C11-C5)*120*S4*0.9*1.5),SUM((C11-C5)*120*S4))),"0,00")</f>
        <v>0,00</v>
      </c>
      <c r="T11" s="101" t="str">
        <f t="shared" si="4"/>
        <v>0,00</v>
      </c>
      <c r="U11" s="101">
        <f t="shared" si="5"/>
        <v>0</v>
      </c>
    </row>
    <row r="12" spans="1:21" ht="15.75">
      <c r="A12" s="20"/>
      <c r="B12" s="3">
        <v>37278</v>
      </c>
      <c r="C12" s="83">
        <v>21900</v>
      </c>
      <c r="D12" s="85">
        <v>5924.7</v>
      </c>
      <c r="E12" s="10">
        <f>IF(NOT(C12=0),SUM(((C12-C5)*0.33)+D5),"0,00")</f>
        <v>5960</v>
      </c>
      <c r="F12" s="32" t="str">
        <f t="shared" si="0"/>
        <v>NORMAL</v>
      </c>
      <c r="G12" s="28">
        <f>IF(NOT(C12=0),SUM(((D12-D5)/0.33)+C5),"0,00")</f>
        <v>21793.030303030304</v>
      </c>
      <c r="H12" s="121">
        <f t="shared" si="6"/>
        <v>0.3166666666666818</v>
      </c>
      <c r="I12" s="122">
        <f>IF(NOT(C12=0),SUM((D12-D5)/(C12-C5)),"0,00")</f>
        <v>0.15349999999999908</v>
      </c>
      <c r="J12" s="75">
        <f t="shared" si="1"/>
        <v>-35.30000000000018</v>
      </c>
      <c r="K12" s="90">
        <v>385.4</v>
      </c>
      <c r="L12" s="11">
        <f>IF(NOT(C12=0),SUM(((C12-C5)*0.2)+K5),"0,00")</f>
        <v>354</v>
      </c>
      <c r="M12" s="37" t="str">
        <f t="shared" si="2"/>
        <v>CEZADA</v>
      </c>
      <c r="N12" s="127">
        <f t="shared" si="7"/>
        <v>0</v>
      </c>
      <c r="O12" s="128">
        <f>IF(NOT(C12=0),SUM((K12-K5)/(C12-C5)),"0,00")</f>
        <v>0.3569999999999999</v>
      </c>
      <c r="P12" s="75">
        <f t="shared" si="3"/>
        <v>31.399999999999977</v>
      </c>
      <c r="Q12" s="79">
        <f t="shared" si="8"/>
        <v>13.083333333333448</v>
      </c>
      <c r="R12" s="79"/>
      <c r="S12" s="101" t="str">
        <f>IF(R12="H",IF(I12&gt;0.33,SUM((C12-C5)*120*S4*0.9*1.5),IF(O12&gt;0.2,SUM((C12-C5)*120*S4*0.9*1.5),SUM((C12-C5)*120*S4))),"0,00")</f>
        <v>0,00</v>
      </c>
      <c r="T12" s="101" t="str">
        <f t="shared" si="4"/>
        <v>0,00</v>
      </c>
      <c r="U12" s="101">
        <f t="shared" si="5"/>
        <v>0</v>
      </c>
    </row>
    <row r="13" spans="1:23" ht="15.75">
      <c r="A13" s="20"/>
      <c r="B13" s="3">
        <v>37279</v>
      </c>
      <c r="C13" s="83">
        <v>21912</v>
      </c>
      <c r="D13" s="85">
        <v>5928.2</v>
      </c>
      <c r="E13" s="10">
        <f>IF(NOT(C13=0),SUM(((C13-C5)*0.33)+D5),"0,00")</f>
        <v>5963.96</v>
      </c>
      <c r="F13" s="32" t="str">
        <f t="shared" si="0"/>
        <v>NORMAL</v>
      </c>
      <c r="G13" s="28">
        <f>IF(NOT(C13=0),SUM(((D13-D5)/0.33)+C5),"0,00")</f>
        <v>21803.636363636364</v>
      </c>
      <c r="H13" s="123">
        <f t="shared" si="6"/>
        <v>0.2916666666666667</v>
      </c>
      <c r="I13" s="122">
        <f>IF(NOT(C13=0),SUM((D13-D5)/(C13-C5)),"0,00")</f>
        <v>0.16132075471698026</v>
      </c>
      <c r="J13" s="75">
        <f t="shared" si="1"/>
        <v>-35.76000000000022</v>
      </c>
      <c r="K13" s="90">
        <v>385.4</v>
      </c>
      <c r="L13" s="11">
        <f>IF(NOT(C13=0),SUM(((C13-C5)*0.2)+K5),"0,00")</f>
        <v>356.4</v>
      </c>
      <c r="M13" s="37" t="str">
        <f t="shared" si="2"/>
        <v>CEZADA</v>
      </c>
      <c r="N13" s="129">
        <f t="shared" si="7"/>
        <v>0</v>
      </c>
      <c r="O13" s="128">
        <f>IF(NOT(C13=0),SUM((K13-K5)/(C13-C5)),"0,00")</f>
        <v>0.33679245283018855</v>
      </c>
      <c r="P13" s="75">
        <f t="shared" si="3"/>
        <v>29</v>
      </c>
      <c r="Q13" s="79">
        <f t="shared" si="8"/>
        <v>12.083333333333448</v>
      </c>
      <c r="R13" s="79"/>
      <c r="S13" s="101" t="str">
        <f>IF(R13="H",IF(I13&gt;0.33,SUM((C13-C5)*120*S4*0.9*1.5),IF(O13&gt;0.2,SUM((C13-C5)*120*S4*0.9*1.5),SUM((C13-C5)*120*S4))),"0,00")</f>
        <v>0,00</v>
      </c>
      <c r="T13" s="101" t="str">
        <f t="shared" si="4"/>
        <v>0,00</v>
      </c>
      <c r="U13" s="101">
        <f t="shared" si="5"/>
        <v>0</v>
      </c>
      <c r="W13" s="6"/>
    </row>
    <row r="14" spans="1:21" ht="15.75">
      <c r="A14" s="20"/>
      <c r="B14" s="3">
        <v>37280</v>
      </c>
      <c r="C14" s="83">
        <v>21922</v>
      </c>
      <c r="D14" s="85">
        <v>5931.5</v>
      </c>
      <c r="E14" s="10">
        <f>IF(NOT(C14=0),SUM(((C14-C5)*0.33)+D5),"0,00")</f>
        <v>5967.26</v>
      </c>
      <c r="F14" s="32" t="str">
        <f t="shared" si="0"/>
        <v>NORMAL</v>
      </c>
      <c r="G14" s="28">
        <f>IF(NOT(C14=0),SUM(((D14-D5)/0.33)+C5),"0,00")</f>
        <v>21813.636363636364</v>
      </c>
      <c r="H14" s="123">
        <f t="shared" si="6"/>
        <v>0.33000000000001817</v>
      </c>
      <c r="I14" s="122">
        <f>IF(NOT(C14=0),SUM((D14-D5)/(C14-C5)),"0,00")</f>
        <v>0.16891891891891891</v>
      </c>
      <c r="J14" s="75">
        <f t="shared" si="1"/>
        <v>-35.76000000000022</v>
      </c>
      <c r="K14" s="90">
        <v>385.4</v>
      </c>
      <c r="L14" s="11">
        <f>IF(NOT(C14=0),SUM(((C14-C5)*0.2)+K5),"0,00")</f>
        <v>358.4</v>
      </c>
      <c r="M14" s="37" t="str">
        <f t="shared" si="2"/>
        <v>CEZADA</v>
      </c>
      <c r="N14" s="129">
        <f t="shared" si="7"/>
        <v>0</v>
      </c>
      <c r="O14" s="128">
        <f>IF(NOT(C14=0),SUM((K14-K5)/(C14-C5)),"0,00")</f>
        <v>0.3216216216216215</v>
      </c>
      <c r="P14" s="75">
        <f t="shared" si="3"/>
        <v>27</v>
      </c>
      <c r="Q14" s="79">
        <f t="shared" si="8"/>
        <v>13.5</v>
      </c>
      <c r="R14" s="79"/>
      <c r="S14" s="101" t="str">
        <f>IF(R14="H",IF(I14&gt;0.33,SUM((C14-C5)*120*S4*0.9*1.5),IF(O14&gt;0.2,SUM((C14-C5)*120*S4*0.9*1.5),SUM((C14-C5)*120*S4))),"0,00")</f>
        <v>0,00</v>
      </c>
      <c r="T14" s="101" t="str">
        <f t="shared" si="4"/>
        <v>0,00</v>
      </c>
      <c r="U14" s="101">
        <f t="shared" si="5"/>
        <v>0</v>
      </c>
    </row>
    <row r="15" spans="1:21" ht="15.75">
      <c r="A15" s="20"/>
      <c r="B15" s="3">
        <v>37281</v>
      </c>
      <c r="C15" s="83">
        <v>21931</v>
      </c>
      <c r="D15" s="85">
        <v>5934.5</v>
      </c>
      <c r="E15" s="10">
        <f>IF(NOT(C15=0),SUM(((C15-C5)*0.33)+D5),"0,00")</f>
        <v>5970.23</v>
      </c>
      <c r="F15" s="32" t="str">
        <f t="shared" si="0"/>
        <v>NORMAL</v>
      </c>
      <c r="G15" s="28">
        <f>IF(NOT(C15=0),SUM(((D15-D5)/0.33)+C5),"0,00")</f>
        <v>21822.727272727272</v>
      </c>
      <c r="H15" s="121">
        <f t="shared" si="6"/>
        <v>0.3333333333333333</v>
      </c>
      <c r="I15" s="122">
        <f>IF(NOT(C15=0),SUM((D15-D5)/(C15-C5)),"0,00")</f>
        <v>0.17532467532467533</v>
      </c>
      <c r="J15" s="75">
        <f t="shared" si="1"/>
        <v>-35.72999999999956</v>
      </c>
      <c r="K15" s="90">
        <v>385.4</v>
      </c>
      <c r="L15" s="11">
        <f>IF(NOT(C15=0),SUM(((C15-C5)*0.2)+K5),"0,00")</f>
        <v>360.2</v>
      </c>
      <c r="M15" s="37" t="str">
        <f t="shared" si="2"/>
        <v>CEZADA</v>
      </c>
      <c r="N15" s="127">
        <f t="shared" si="7"/>
        <v>0</v>
      </c>
      <c r="O15" s="128">
        <f>IF(NOT(C15=0),SUM((K15-K5)/(C15-C5)),"0,00")</f>
        <v>0.30909090909090897</v>
      </c>
      <c r="P15" s="75">
        <f t="shared" si="3"/>
        <v>25.19999999999999</v>
      </c>
      <c r="Q15" s="79">
        <f t="shared" si="8"/>
        <v>13.999999999999906</v>
      </c>
      <c r="R15" s="79"/>
      <c r="S15" s="101" t="str">
        <f>IF(R15="H",IF(I15&gt;0.33,SUM((C15-C5)*120*S4*0.9*1.5),IF(O15&gt;0.2,SUM((C15-C5)*120*S4*0.9*1.5),SUM((C15-C5)*120*S4))),"0,00")</f>
        <v>0,00</v>
      </c>
      <c r="T15" s="101" t="str">
        <f t="shared" si="4"/>
        <v>0,00</v>
      </c>
      <c r="U15" s="101">
        <f t="shared" si="5"/>
        <v>0</v>
      </c>
    </row>
    <row r="16" spans="1:21" ht="15.75">
      <c r="A16" s="20"/>
      <c r="B16" s="3">
        <v>37282</v>
      </c>
      <c r="C16" s="83">
        <v>21943</v>
      </c>
      <c r="D16" s="85">
        <v>5937.8</v>
      </c>
      <c r="E16" s="10">
        <f>IF(NOT(C16=0),SUM(((C16-C5)*0.33)+D5),"0,00")</f>
        <v>5974.19</v>
      </c>
      <c r="F16" s="32" t="str">
        <f t="shared" si="0"/>
        <v>NORMAL</v>
      </c>
      <c r="G16" s="28">
        <f>IF(NOT(C16=0),SUM(((D16-D5)/0.33)+C5),"0,00")</f>
        <v>21832.727272727272</v>
      </c>
      <c r="H16" s="121">
        <f t="shared" si="6"/>
        <v>0.2750000000000152</v>
      </c>
      <c r="I16" s="124">
        <f>IF(NOT(C16=0),SUM((D16-D5)/(C16-C5)),"0,00")</f>
        <v>0.18024691358024766</v>
      </c>
      <c r="J16" s="75">
        <f t="shared" si="1"/>
        <v>-36.38999999999942</v>
      </c>
      <c r="K16" s="90">
        <v>385.4</v>
      </c>
      <c r="L16" s="11">
        <f>IF(NOT(C16=0),SUM(((C16-C5)*0.2)+K5),"0,00")</f>
        <v>362.6</v>
      </c>
      <c r="M16" s="37" t="str">
        <f t="shared" si="2"/>
        <v>CEZADA</v>
      </c>
      <c r="N16" s="127">
        <f t="shared" si="7"/>
        <v>0</v>
      </c>
      <c r="O16" s="128">
        <f>IF(NOT(C16=0),SUM((K16-K5)/(C16-C5)),"0,00")</f>
        <v>0.29382716049382707</v>
      </c>
      <c r="P16" s="75">
        <f t="shared" si="3"/>
        <v>22.799999999999955</v>
      </c>
      <c r="Q16" s="79">
        <f t="shared" si="8"/>
        <v>9.499999999999845</v>
      </c>
      <c r="R16" s="79"/>
      <c r="S16" s="101" t="str">
        <f>IF(R16="H",IF(I16&gt;0.33,SUM((C16-C5)*120*S4*0.9*1.5),IF(O16&gt;0.2,SUM((C16-C5)*120*S4*0.9*1.5),SUM((C16-C5)*120*S4))),"0,00")</f>
        <v>0,00</v>
      </c>
      <c r="T16" s="101" t="str">
        <f t="shared" si="4"/>
        <v>0,00</v>
      </c>
      <c r="U16" s="101">
        <f t="shared" si="5"/>
        <v>0</v>
      </c>
    </row>
    <row r="17" spans="1:21" ht="15.75">
      <c r="A17" s="20"/>
      <c r="B17" s="3">
        <v>37284</v>
      </c>
      <c r="C17" s="83">
        <v>21962</v>
      </c>
      <c r="D17" s="85">
        <v>5942.1</v>
      </c>
      <c r="E17" s="10">
        <f>IF(NOT(C17=0),SUM(((C17-C5)*0.33)+D5),"0,00")</f>
        <v>5980.46</v>
      </c>
      <c r="F17" s="32" t="str">
        <f t="shared" si="0"/>
        <v>NORMAL</v>
      </c>
      <c r="G17" s="28">
        <f>IF(NOT(C17=0),SUM(((D17-D5)/0.33)+C5),"0,00")</f>
        <v>21845.757575757576</v>
      </c>
      <c r="H17" s="121">
        <f t="shared" si="6"/>
        <v>0.2263157894736938</v>
      </c>
      <c r="I17" s="124">
        <f>IF(NOT(C17=0),SUM((D17-D5)/(C17-C5)),"0,00")</f>
        <v>0.18358778625954336</v>
      </c>
      <c r="J17" s="75">
        <f t="shared" si="1"/>
        <v>-38.35999999999967</v>
      </c>
      <c r="K17" s="90">
        <v>385.4</v>
      </c>
      <c r="L17" s="11">
        <f>IF(NOT(C17=0),SUM(((C17-C5)*0.2)+K5),"0,00")</f>
        <v>366.4</v>
      </c>
      <c r="M17" s="37" t="str">
        <f t="shared" si="2"/>
        <v>CEZADA</v>
      </c>
      <c r="N17" s="130">
        <f t="shared" si="7"/>
        <v>0</v>
      </c>
      <c r="O17" s="128">
        <f>IF(NOT(C17=0),SUM((K17-K5)/(C17-C5)),"0,00")</f>
        <v>0.27251908396946556</v>
      </c>
      <c r="P17" s="75">
        <f t="shared" si="3"/>
        <v>19</v>
      </c>
      <c r="Q17" s="79">
        <f t="shared" si="8"/>
        <v>5.0000000000000595</v>
      </c>
      <c r="R17" s="79"/>
      <c r="S17" s="101" t="str">
        <f>IF(R17="H",IF(I17&gt;0.33,SUM((C17-C5)*120*S4*0.9*1.5),IF(O17&gt;0.2,SUM((C17-C5)*120*S4*0.9*1.5),SUM((C17-C5)*120*S4))),"0,00")</f>
        <v>0,00</v>
      </c>
      <c r="T17" s="101" t="str">
        <f t="shared" si="4"/>
        <v>0,00</v>
      </c>
      <c r="U17" s="101">
        <f t="shared" si="5"/>
        <v>0</v>
      </c>
    </row>
    <row r="18" spans="1:21" ht="15.75">
      <c r="A18" s="20"/>
      <c r="B18" s="3">
        <v>37285</v>
      </c>
      <c r="C18" s="83">
        <v>21972</v>
      </c>
      <c r="D18" s="85">
        <v>5945.9</v>
      </c>
      <c r="E18" s="40">
        <f>IF(NOT(C18=0),SUM(((C18-C5)*0.33)+D5),"0,00")</f>
        <v>5983.76</v>
      </c>
      <c r="F18" s="32" t="str">
        <f t="shared" si="0"/>
        <v>NORMAL</v>
      </c>
      <c r="G18" s="28">
        <f>IF(NOT(C18=0),SUM(((D18-D5)/0.33)+C5),"0,00")</f>
        <v>21857.272727272728</v>
      </c>
      <c r="H18" s="121">
        <f t="shared" si="6"/>
        <v>0.37999999999992723</v>
      </c>
      <c r="I18" s="124">
        <f>IF(NOT(C18=0),SUM((D18-D5)/(C18-C5)),"0,00")</f>
        <v>0.19080882352941042</v>
      </c>
      <c r="J18" s="75">
        <f t="shared" si="1"/>
        <v>-37.86000000000058</v>
      </c>
      <c r="K18" s="90">
        <v>385.4</v>
      </c>
      <c r="L18" s="11">
        <f>IF(NOT(C18=0),SUM(((C18-C5)*0.2)+K5),"0,00")</f>
        <v>368.4</v>
      </c>
      <c r="M18" s="37" t="str">
        <f t="shared" si="2"/>
        <v>CEZADA</v>
      </c>
      <c r="N18" s="130">
        <f t="shared" si="7"/>
        <v>0</v>
      </c>
      <c r="O18" s="128">
        <f>IF(NOT(C18=0),SUM((K18-K5)/(C18-C5)),"0,00")</f>
        <v>0.2624999999999999</v>
      </c>
      <c r="P18" s="75">
        <f t="shared" si="3"/>
        <v>17</v>
      </c>
      <c r="Q18" s="79">
        <f t="shared" si="8"/>
        <v>8.5</v>
      </c>
      <c r="R18" s="79"/>
      <c r="S18" s="101" t="str">
        <f>IF(R18="H",IF(I18&gt;0.33,SUM((C18-C5)*120*S4*0.9*1.5),IF(O18&gt;0.2,SUM((C18-C5)*120*S4*0.9*1.5),SUM((C18-C5)*120*S4))),"0,00")</f>
        <v>0,00</v>
      </c>
      <c r="T18" s="101" t="str">
        <f t="shared" si="4"/>
        <v>0,00</v>
      </c>
      <c r="U18" s="101">
        <f t="shared" si="5"/>
        <v>0</v>
      </c>
    </row>
    <row r="19" spans="1:21" ht="15.75">
      <c r="A19" s="20"/>
      <c r="B19" s="3">
        <v>37286</v>
      </c>
      <c r="C19" s="83">
        <v>21983</v>
      </c>
      <c r="D19" s="85">
        <v>5948</v>
      </c>
      <c r="E19" s="40">
        <f>IF(NOT(C19=0),SUM(((C19-C5)*0.33)+D5),"0,00")</f>
        <v>5987.39</v>
      </c>
      <c r="F19" s="32" t="str">
        <f t="shared" si="0"/>
        <v>NORMAL</v>
      </c>
      <c r="G19" s="28">
        <f>IF(NOT(C19=0),SUM(((D19-D5)/0.33)+C5),"0,00")</f>
        <v>21863.636363636364</v>
      </c>
      <c r="H19" s="121">
        <f t="shared" si="6"/>
        <v>0.19090909090912397</v>
      </c>
      <c r="I19" s="124">
        <f>IF(NOT(C19=0),SUM((D19-D5)/(C19-C5)),"0,00")</f>
        <v>0.19081272084805653</v>
      </c>
      <c r="J19" s="75">
        <f t="shared" si="1"/>
        <v>-39.39000000000033</v>
      </c>
      <c r="K19" s="90">
        <v>385.5</v>
      </c>
      <c r="L19" s="11">
        <f>IF(NOT(C19=0),SUM(((C19-C5)*0.2)+K5),"0,00")</f>
        <v>370.6</v>
      </c>
      <c r="M19" s="37" t="str">
        <f t="shared" si="2"/>
        <v>CEZADA</v>
      </c>
      <c r="N19" s="130">
        <f t="shared" si="7"/>
        <v>0.009090909090911158</v>
      </c>
      <c r="O19" s="128">
        <f>IF(NOT(C19=0),SUM((K19-K5)/(C19-C5)),"0,00")</f>
        <v>0.25265017667844525</v>
      </c>
      <c r="P19" s="75">
        <f t="shared" si="3"/>
        <v>14.899999999999977</v>
      </c>
      <c r="Q19" s="79">
        <f t="shared" si="8"/>
        <v>7.095238095238008</v>
      </c>
      <c r="R19" s="79" t="s">
        <v>13</v>
      </c>
      <c r="S19" s="101">
        <f>IF(R19="H",IF(I19&gt;0.33,SUM((C19-C5)*120*S4*0.9*1.5),IF(O19&gt;0.2,SUM((C19-C5)*120*S4*0.9*1.5),SUM((C19-C5)*120*S4))),"0,00")</f>
        <v>6239915676</v>
      </c>
      <c r="T19" s="101">
        <f>IF(S19="0,00",S19,(S19*1.075*1.05-2000000)*1.18)</f>
        <v>8308739686.756299</v>
      </c>
      <c r="U19" s="101">
        <f t="shared" si="5"/>
        <v>8308740000</v>
      </c>
    </row>
    <row r="20" spans="1:21" ht="15.75">
      <c r="A20" s="20"/>
      <c r="B20" s="3">
        <v>37287</v>
      </c>
      <c r="C20" s="83">
        <v>21993</v>
      </c>
      <c r="D20" s="85">
        <v>5950.8</v>
      </c>
      <c r="E20" s="40">
        <f>IF(NOT(C20=0),SUM(((C20-C5)*0.33)+D5),"0,00")</f>
        <v>5990.69</v>
      </c>
      <c r="F20" s="41" t="str">
        <f t="shared" si="0"/>
        <v>NORMAL</v>
      </c>
      <c r="G20" s="28">
        <f>IF(NOT(C20=0),SUM(((D20-D5)/0.33)+C5),"0,00")</f>
        <v>21872.121212121212</v>
      </c>
      <c r="H20" s="121">
        <f t="shared" si="6"/>
        <v>0.2800000000000182</v>
      </c>
      <c r="I20" s="124">
        <f>IF(NOT(C20=0),SUM((D20-D5)/(C20-C5)),"0,00")</f>
        <v>0.193856655290103</v>
      </c>
      <c r="J20" s="75">
        <f t="shared" si="1"/>
        <v>-39.88999999999942</v>
      </c>
      <c r="K20" s="90">
        <v>385.5</v>
      </c>
      <c r="L20" s="28">
        <f>IF(NOT(C20=0),SUM(((C20-C5)*0.2)+K5),"0,00")</f>
        <v>372.6</v>
      </c>
      <c r="M20" s="37" t="str">
        <f t="shared" si="2"/>
        <v>CEZADA</v>
      </c>
      <c r="N20" s="130">
        <f t="shared" si="7"/>
        <v>0</v>
      </c>
      <c r="O20" s="128">
        <f>IF(NOT(C20=0),SUM((K20-K5)/(C20-C5)),"0,00")</f>
        <v>0.2440273037542662</v>
      </c>
      <c r="P20" s="75">
        <f t="shared" si="3"/>
        <v>12.899999999999977</v>
      </c>
      <c r="Q20" s="79">
        <f t="shared" si="8"/>
        <v>6.449999999999989</v>
      </c>
      <c r="R20" s="79"/>
      <c r="S20" s="101" t="str">
        <f>IF(R20="H",IF(I20&gt;0.33,SUM((C20-C5)*120*S4*0.9*1.5),IF(O20&gt;0.2,SUM((C20-C5)*120*S4*0.9*1.5),SUM((C20-C5)*120*S4))),"0,00")</f>
        <v>0,00</v>
      </c>
      <c r="T20" s="101" t="str">
        <f aca="true" t="shared" si="9" ref="T20:T34">IF(S20="0,00",S20,(S20*1.04*1.05+4000000)*1.18)</f>
        <v>0,00</v>
      </c>
      <c r="U20" s="101">
        <f t="shared" si="5"/>
        <v>0</v>
      </c>
    </row>
    <row r="21" spans="1:21" ht="15.75">
      <c r="A21" s="20"/>
      <c r="B21" s="3">
        <v>37288</v>
      </c>
      <c r="C21" s="83">
        <v>0</v>
      </c>
      <c r="D21" s="85">
        <v>0</v>
      </c>
      <c r="E21" s="40" t="str">
        <f>IF(NOT(C21=0),SUM(((C21-C5)*0.33)+D5),"0,00")</f>
        <v>0,00</v>
      </c>
      <c r="F21" s="41" t="str">
        <f t="shared" si="0"/>
        <v>0,00</v>
      </c>
      <c r="G21" s="28" t="str">
        <f>IF(NOT(C21=0),SUM(((D21-D5)/0.33)+C5),"0,00")</f>
        <v>0,00</v>
      </c>
      <c r="H21" s="121" t="str">
        <f t="shared" si="6"/>
        <v>0,00</v>
      </c>
      <c r="I21" s="124" t="str">
        <f>IF(NOT(C21=0),SUM((D21-D5)/(C21-C5)),"0,00")</f>
        <v>0,00</v>
      </c>
      <c r="J21" s="75">
        <f t="shared" si="1"/>
        <v>0</v>
      </c>
      <c r="K21" s="90">
        <v>0</v>
      </c>
      <c r="L21" s="28" t="str">
        <f>IF(NOT(C21=0),SUM(((C21-C5)*0.2)+K5),"0,00")</f>
        <v>0,00</v>
      </c>
      <c r="M21" s="37" t="str">
        <f t="shared" si="2"/>
        <v>0,00</v>
      </c>
      <c r="N21" s="130" t="str">
        <f t="shared" si="7"/>
        <v>0,00</v>
      </c>
      <c r="O21" s="128" t="str">
        <f>IF(NOT(C21=0),SUM((K21-K5)/(C21-C5)),"0,00")</f>
        <v>0,00</v>
      </c>
      <c r="P21" s="75">
        <f t="shared" si="3"/>
        <v>0</v>
      </c>
      <c r="Q21" s="79" t="str">
        <f t="shared" si="8"/>
        <v>0,00</v>
      </c>
      <c r="R21" s="79"/>
      <c r="S21" s="101" t="str">
        <f>IF(R21="H",IF(I21&gt;0.33,SUM((C21-C5)*120*S4*0.9*1.5),IF(O21&gt;0.2,SUM((C21-C5)*120*S4*0.9*1.5),SUM((C21-C5)*120*S4))),"0,00")</f>
        <v>0,00</v>
      </c>
      <c r="T21" s="101" t="str">
        <f t="shared" si="9"/>
        <v>0,00</v>
      </c>
      <c r="U21" s="101">
        <f t="shared" si="5"/>
        <v>0</v>
      </c>
    </row>
    <row r="22" spans="1:21" ht="15.75">
      <c r="A22" s="20"/>
      <c r="B22" s="3">
        <v>37289</v>
      </c>
      <c r="C22" s="83">
        <v>0</v>
      </c>
      <c r="D22" s="85">
        <v>0</v>
      </c>
      <c r="E22" s="40" t="str">
        <f>IF(NOT(C22=0),SUM(((C22-C5)*0.33)+D5),"0,00")</f>
        <v>0,00</v>
      </c>
      <c r="F22" s="41" t="str">
        <f t="shared" si="0"/>
        <v>0,00</v>
      </c>
      <c r="G22" s="28" t="str">
        <f>IF(NOT(C22=0),SUM(((D22-D5)/0.33)+C5),"0,00")</f>
        <v>0,00</v>
      </c>
      <c r="H22" s="121" t="str">
        <f t="shared" si="6"/>
        <v>0,00</v>
      </c>
      <c r="I22" s="124" t="str">
        <f>IF(NOT(C22=0),SUM((D22-D5)/(C22-C5)),"0,00")</f>
        <v>0,00</v>
      </c>
      <c r="J22" s="75">
        <f t="shared" si="1"/>
        <v>0</v>
      </c>
      <c r="K22" s="90">
        <v>0</v>
      </c>
      <c r="L22" s="28" t="str">
        <f>IF(NOT(C22=0),SUM(((C22-C5)*0.2)+K5),"0,00")</f>
        <v>0,00</v>
      </c>
      <c r="M22" s="37" t="str">
        <f t="shared" si="2"/>
        <v>0,00</v>
      </c>
      <c r="N22" s="130" t="str">
        <f t="shared" si="7"/>
        <v>0,00</v>
      </c>
      <c r="O22" s="128" t="str">
        <f>IF(NOT(C22=0),SUM((K22-K5)/(C22-C5)),"0,00")</f>
        <v>0,00</v>
      </c>
      <c r="P22" s="75">
        <f t="shared" si="3"/>
        <v>0</v>
      </c>
      <c r="Q22" s="79" t="str">
        <f t="shared" si="8"/>
        <v>0,00</v>
      </c>
      <c r="R22" s="79"/>
      <c r="S22" s="101" t="str">
        <f>IF(R22="H",IF(I22&gt;0.33,SUM((C22-C5)*120*S4*0.9*1.5),IF(O22&gt;0.2,SUM((C22-C5)*120*S4*0.9*1.5),SUM((C22-C5)*120*S4))),"0,00")</f>
        <v>0,00</v>
      </c>
      <c r="T22" s="101" t="str">
        <f t="shared" si="9"/>
        <v>0,00</v>
      </c>
      <c r="U22" s="101">
        <f t="shared" si="5"/>
        <v>0</v>
      </c>
    </row>
    <row r="23" spans="1:21" ht="15.75">
      <c r="A23" s="20"/>
      <c r="B23" s="3">
        <v>37290</v>
      </c>
      <c r="C23" s="83">
        <v>0</v>
      </c>
      <c r="D23" s="86">
        <v>0</v>
      </c>
      <c r="E23" s="40" t="str">
        <f>IF(NOT(C23=0),SUM(((C23-C5)*0.33)+D5),"0,00")</f>
        <v>0,00</v>
      </c>
      <c r="F23" s="65" t="str">
        <f t="shared" si="0"/>
        <v>0,00</v>
      </c>
      <c r="G23" s="28" t="str">
        <f>IF(NOT(C23=0),SUM(((D23-D5)/0.33)+C5),"0,00")</f>
        <v>0,00</v>
      </c>
      <c r="H23" s="121" t="str">
        <f t="shared" si="6"/>
        <v>0,00</v>
      </c>
      <c r="I23" s="124" t="str">
        <f>IF(NOT(C23=0),SUM((D23-D5)/(C23-C5)),"0,00")</f>
        <v>0,00</v>
      </c>
      <c r="J23" s="75">
        <f t="shared" si="1"/>
        <v>0</v>
      </c>
      <c r="K23" s="90">
        <v>0</v>
      </c>
      <c r="L23" s="28" t="str">
        <f>IF(NOT(C23=0),SUM(((C23-C5)*0.2)+K5),"0,00")</f>
        <v>0,00</v>
      </c>
      <c r="M23" s="68" t="str">
        <f t="shared" si="2"/>
        <v>0,00</v>
      </c>
      <c r="N23" s="130" t="str">
        <f t="shared" si="7"/>
        <v>0,00</v>
      </c>
      <c r="O23" s="128" t="str">
        <f>IF(NOT(C23=0),SUM((K23-K5)/(C23-C5)),"0,00")</f>
        <v>0,00</v>
      </c>
      <c r="P23" s="75">
        <f t="shared" si="3"/>
        <v>0</v>
      </c>
      <c r="Q23" s="79" t="str">
        <f t="shared" si="8"/>
        <v>0,00</v>
      </c>
      <c r="R23" s="79"/>
      <c r="S23" s="101" t="str">
        <f>IF(R23="H",IF(I23&gt;0.33,SUM((C23-C5)*120*S4*0.9*1.5),IF(O23&gt;0.2,SUM((C23-C5)*120*S4*0.9*1.5),SUM((C23-C5)*120*S4))),"0,00")</f>
        <v>0,00</v>
      </c>
      <c r="T23" s="101" t="str">
        <f t="shared" si="9"/>
        <v>0,00</v>
      </c>
      <c r="U23" s="101">
        <f t="shared" si="5"/>
        <v>0</v>
      </c>
    </row>
    <row r="24" spans="1:21" ht="15.75">
      <c r="A24" s="20"/>
      <c r="B24" s="3">
        <v>37291</v>
      </c>
      <c r="C24" s="83">
        <v>0</v>
      </c>
      <c r="D24" s="86">
        <v>0</v>
      </c>
      <c r="E24" s="40" t="str">
        <f>IF(NOT(C24=0),SUM(((C24-C5)*0.33)+D5),"0,00")</f>
        <v>0,00</v>
      </c>
      <c r="F24" s="41" t="str">
        <f t="shared" si="0"/>
        <v>0,00</v>
      </c>
      <c r="G24" s="28" t="str">
        <f>IF(NOT(C24=0),SUM(((D24-D5)/0.33)+C5),"0,00")</f>
        <v>0,00</v>
      </c>
      <c r="H24" s="121" t="str">
        <f t="shared" si="6"/>
        <v>0,00</v>
      </c>
      <c r="I24" s="124" t="str">
        <f>IF(NOT(C24=0),SUM((D24-D5)/(C24-C5)),"0,00")</f>
        <v>0,00</v>
      </c>
      <c r="J24" s="75">
        <f t="shared" si="1"/>
        <v>0</v>
      </c>
      <c r="K24" s="90">
        <v>0</v>
      </c>
      <c r="L24" s="28" t="str">
        <f>IF(NOT(C24=0),SUM(((C24-C5)*0.2)+K5),"0,00")</f>
        <v>0,00</v>
      </c>
      <c r="M24" s="39" t="str">
        <f t="shared" si="2"/>
        <v>0,00</v>
      </c>
      <c r="N24" s="130" t="str">
        <f t="shared" si="7"/>
        <v>0,00</v>
      </c>
      <c r="O24" s="128" t="str">
        <f>IF(NOT(C24=0),SUM((K24-K5)/(C24-C5)),"0,00")</f>
        <v>0,00</v>
      </c>
      <c r="P24" s="75">
        <f t="shared" si="3"/>
        <v>0</v>
      </c>
      <c r="Q24" s="79" t="str">
        <f t="shared" si="8"/>
        <v>0,00</v>
      </c>
      <c r="R24" s="79"/>
      <c r="S24" s="101" t="str">
        <f>IF(R24="H",IF(I24&gt;0.33,SUM((C24-C5)*120*S4*0.9*1.5),IF(O24&gt;0.2,SUM((C24-C5)*120*S4*0.9*1.5),SUM((C24-C5)*120*S4))),"0,00")</f>
        <v>0,00</v>
      </c>
      <c r="T24" s="101" t="str">
        <f t="shared" si="9"/>
        <v>0,00</v>
      </c>
      <c r="U24" s="101">
        <f t="shared" si="5"/>
        <v>0</v>
      </c>
    </row>
    <row r="25" spans="1:21" ht="15.75">
      <c r="A25" s="20"/>
      <c r="B25" s="3">
        <v>37292</v>
      </c>
      <c r="C25" s="83">
        <v>0</v>
      </c>
      <c r="D25" s="86">
        <v>0</v>
      </c>
      <c r="E25" s="40" t="str">
        <f>IF(NOT(C25=0),SUM(((C25-C5)*0.33)+D5),"0,00")</f>
        <v>0,00</v>
      </c>
      <c r="F25" s="41" t="str">
        <f t="shared" si="0"/>
        <v>0,00</v>
      </c>
      <c r="G25" s="28" t="str">
        <f>IF(NOT(C25=0),SUM(((D25-D5)/0.33)+C5),"0,00")</f>
        <v>0,00</v>
      </c>
      <c r="H25" s="121" t="str">
        <f t="shared" si="6"/>
        <v>0,00</v>
      </c>
      <c r="I25" s="124" t="str">
        <f>IF(NOT(C25=0),SUM((D25-D5)/(C25-C5)),"0,00")</f>
        <v>0,00</v>
      </c>
      <c r="J25" s="75">
        <f t="shared" si="1"/>
        <v>0</v>
      </c>
      <c r="K25" s="90">
        <v>0</v>
      </c>
      <c r="L25" s="28" t="str">
        <f>IF(NOT(C25=0),SUM(((C25-C5)*0.2)+K5),"0,00")</f>
        <v>0,00</v>
      </c>
      <c r="M25" s="37" t="str">
        <f t="shared" si="2"/>
        <v>0,00</v>
      </c>
      <c r="N25" s="127" t="str">
        <f t="shared" si="7"/>
        <v>0,00</v>
      </c>
      <c r="O25" s="128" t="str">
        <f>IF(NOT(C25=0),SUM((K25-K5)/(C25-C5)),"0,00")</f>
        <v>0,00</v>
      </c>
      <c r="P25" s="75">
        <f t="shared" si="3"/>
        <v>0</v>
      </c>
      <c r="Q25" s="79" t="str">
        <f t="shared" si="8"/>
        <v>0,00</v>
      </c>
      <c r="R25" s="79"/>
      <c r="S25" s="101" t="str">
        <f>IF(R25="H",IF(I25&gt;0.33,SUM((C25-C5)*120*S4*0.9*1.5),IF(O25&gt;0.2,SUM((C25-C5)*120*S4*0.9*1.5),SUM((C25-C5)*120*S4))),"0,00")</f>
        <v>0,00</v>
      </c>
      <c r="T25" s="101" t="str">
        <f t="shared" si="9"/>
        <v>0,00</v>
      </c>
      <c r="U25" s="101">
        <f t="shared" si="5"/>
        <v>0</v>
      </c>
    </row>
    <row r="26" spans="1:21" ht="15.75">
      <c r="A26" s="20"/>
      <c r="B26" s="3">
        <v>37293</v>
      </c>
      <c r="C26" s="83">
        <v>0</v>
      </c>
      <c r="D26" s="86">
        <v>0</v>
      </c>
      <c r="E26" s="40" t="str">
        <f>IF(NOT(C26=0),SUM(((C26-C5)*0.33)+D5),"0,00")</f>
        <v>0,00</v>
      </c>
      <c r="F26" s="41" t="str">
        <f t="shared" si="0"/>
        <v>0,00</v>
      </c>
      <c r="G26" s="28" t="str">
        <f>IF(NOT(C26=0),SUM(((D26-D5)/0.33)+C5),"0,00")</f>
        <v>0,00</v>
      </c>
      <c r="H26" s="121" t="str">
        <f t="shared" si="6"/>
        <v>0,00</v>
      </c>
      <c r="I26" s="124" t="str">
        <f>IF(NOT(C26=0),SUM((D26-D5)/(C26-C5)),"0,00")</f>
        <v>0,00</v>
      </c>
      <c r="J26" s="75">
        <f t="shared" si="1"/>
        <v>0</v>
      </c>
      <c r="K26" s="90">
        <v>0</v>
      </c>
      <c r="L26" s="28" t="str">
        <f>IF(NOT(C26=0),SUM(((C26-C5)*0.2)+K5),"0,00")</f>
        <v>0,00</v>
      </c>
      <c r="M26" s="37" t="str">
        <f t="shared" si="2"/>
        <v>0,00</v>
      </c>
      <c r="N26" s="130" t="str">
        <f t="shared" si="7"/>
        <v>0,00</v>
      </c>
      <c r="O26" s="128" t="str">
        <f>IF(NOT(C26=0),SUM((K26-K5)/(C26-C5)),"0,00")</f>
        <v>0,00</v>
      </c>
      <c r="P26" s="75">
        <f t="shared" si="3"/>
        <v>0</v>
      </c>
      <c r="Q26" s="79" t="str">
        <f t="shared" si="8"/>
        <v>0,00</v>
      </c>
      <c r="R26" s="79"/>
      <c r="S26" s="101" t="str">
        <f>IF(R26="H",IF(I26&gt;0.33,SUM((C26-C5)*120*S4*0.9*1.5),IF(O26&gt;0.2,SUM((C26-C5)*120*S4*0.9*1.5),SUM((C26-C5)*120*S4))),"0,00")</f>
        <v>0,00</v>
      </c>
      <c r="T26" s="101" t="str">
        <f t="shared" si="9"/>
        <v>0,00</v>
      </c>
      <c r="U26" s="101">
        <f t="shared" si="5"/>
        <v>0</v>
      </c>
    </row>
    <row r="27" spans="1:21" ht="15.75">
      <c r="A27" s="20"/>
      <c r="B27" s="3">
        <v>37294</v>
      </c>
      <c r="C27" s="83">
        <v>0</v>
      </c>
      <c r="D27" s="86">
        <v>0</v>
      </c>
      <c r="E27" s="40" t="str">
        <f>IF(NOT(C27=0),SUM(((C27-C5)*0.33)+D5),"0,00")</f>
        <v>0,00</v>
      </c>
      <c r="F27" s="41" t="str">
        <f t="shared" si="0"/>
        <v>0,00</v>
      </c>
      <c r="G27" s="28" t="str">
        <f>IF(NOT(C27=0),SUM(((D27-D5)/0.33)+C5),"0,00")</f>
        <v>0,00</v>
      </c>
      <c r="H27" s="121" t="str">
        <f t="shared" si="6"/>
        <v>0,00</v>
      </c>
      <c r="I27" s="124" t="str">
        <f>IF(NOT(C27=0),SUM((D27-D5)/(C27-C5)),"0,00")</f>
        <v>0,00</v>
      </c>
      <c r="J27" s="75">
        <f t="shared" si="1"/>
        <v>0</v>
      </c>
      <c r="K27" s="90">
        <v>0</v>
      </c>
      <c r="L27" s="28" t="str">
        <f>IF(NOT(C27=0),SUM(((C27-C5)*0.2)+K5),"0,00")</f>
        <v>0,00</v>
      </c>
      <c r="M27" s="37" t="str">
        <f t="shared" si="2"/>
        <v>0,00</v>
      </c>
      <c r="N27" s="130" t="str">
        <f t="shared" si="7"/>
        <v>0,00</v>
      </c>
      <c r="O27" s="128" t="str">
        <f>IF(NOT(C27=0),SUM((K27-K5)/(C27-C5)),"0,00")</f>
        <v>0,00</v>
      </c>
      <c r="P27" s="75">
        <f t="shared" si="3"/>
        <v>0</v>
      </c>
      <c r="Q27" s="79" t="str">
        <f t="shared" si="8"/>
        <v>0,00</v>
      </c>
      <c r="R27" s="79"/>
      <c r="S27" s="101" t="str">
        <f>IF(R27="H",IF(I27&gt;0.33,SUM((C27-C5)*120*S4*0.9*1.5),IF(O27&gt;0.2,SUM((C27-C5)*120*S4*0.9*1.5),SUM((C27-C5)*120*S4))),"0,00")</f>
        <v>0,00</v>
      </c>
      <c r="T27" s="101" t="str">
        <f t="shared" si="9"/>
        <v>0,00</v>
      </c>
      <c r="U27" s="101">
        <f t="shared" si="5"/>
        <v>0</v>
      </c>
    </row>
    <row r="28" spans="1:23" ht="15.75">
      <c r="A28" s="20"/>
      <c r="B28" s="3">
        <v>37295</v>
      </c>
      <c r="C28" s="83">
        <v>0</v>
      </c>
      <c r="D28" s="86">
        <v>0</v>
      </c>
      <c r="E28" s="64" t="str">
        <f>IF(NOT(C28=0),SUM(((C28-C5)*0.33)+D5),"0,00")</f>
        <v>0,00</v>
      </c>
      <c r="F28" s="65" t="str">
        <f t="shared" si="0"/>
        <v>0,00</v>
      </c>
      <c r="G28" s="66" t="str">
        <f>IF(NOT(C28=0),SUM(((D28-D5)/0.33)+C5),"0,00")</f>
        <v>0,00</v>
      </c>
      <c r="H28" s="123" t="str">
        <f t="shared" si="6"/>
        <v>0,00</v>
      </c>
      <c r="I28" s="124" t="str">
        <f>IF(NOT(C28=0),SUM((D28-D5)/(C28-C5)),"0,00")</f>
        <v>0,00</v>
      </c>
      <c r="J28" s="76">
        <f t="shared" si="1"/>
        <v>0</v>
      </c>
      <c r="K28" s="90">
        <v>0</v>
      </c>
      <c r="L28" s="66" t="str">
        <f>IF(NOT(C28=0),SUM(((C28-C5)*0.2)+K5),"0,00")</f>
        <v>0,00</v>
      </c>
      <c r="M28" s="67" t="str">
        <f t="shared" si="2"/>
        <v>0,00</v>
      </c>
      <c r="N28" s="131" t="str">
        <f t="shared" si="7"/>
        <v>0,00</v>
      </c>
      <c r="O28" s="128" t="str">
        <f>IF(NOT(C28=0),SUM((K28-K5)/(C28-C5)),"0,00")</f>
        <v>0,00</v>
      </c>
      <c r="P28" s="76">
        <f t="shared" si="3"/>
        <v>0</v>
      </c>
      <c r="Q28" s="79" t="str">
        <f t="shared" si="8"/>
        <v>0,00</v>
      </c>
      <c r="R28" s="79"/>
      <c r="S28" s="101" t="str">
        <f>IF(R28="H",IF(I28&gt;0.33,SUM((C28-C5)*120*S4*0.9*1.5),IF(O28&gt;0.2,SUM((C28-C5)*120*S4*0.9*1.5),SUM((C28-C5)*120*S4))),"0,00")</f>
        <v>0,00</v>
      </c>
      <c r="T28" s="101" t="str">
        <f t="shared" si="9"/>
        <v>0,00</v>
      </c>
      <c r="U28" s="101">
        <f t="shared" si="5"/>
        <v>0</v>
      </c>
      <c r="W28" s="61"/>
    </row>
    <row r="29" spans="1:23" ht="15.75">
      <c r="A29" s="20"/>
      <c r="B29" s="3">
        <v>37296</v>
      </c>
      <c r="C29" s="83">
        <v>0</v>
      </c>
      <c r="D29" s="86">
        <v>0</v>
      </c>
      <c r="E29" s="40" t="str">
        <f>IF(NOT(C29=0),SUM(((C29-C5)*0.33)+D5),"0,00")</f>
        <v>0,00</v>
      </c>
      <c r="F29" s="41" t="str">
        <f t="shared" si="0"/>
        <v>0,00</v>
      </c>
      <c r="G29" s="28" t="str">
        <f>IF(NOT(C29=0),SUM(((D29-D5)/0.33)+C5),"0,00")</f>
        <v>0,00</v>
      </c>
      <c r="H29" s="121" t="str">
        <f t="shared" si="6"/>
        <v>0,00</v>
      </c>
      <c r="I29" s="124" t="str">
        <f>IF(NOT(C29=0),SUM((D29-D5)/(C29-C5)),"0,00")</f>
        <v>0,00</v>
      </c>
      <c r="J29" s="75">
        <f t="shared" si="1"/>
        <v>0</v>
      </c>
      <c r="K29" s="90">
        <v>0</v>
      </c>
      <c r="L29" s="28" t="str">
        <f>IF(NOT(C29=0),SUM(((C29-C5)*0.2)+K5),"0,00")</f>
        <v>0,00</v>
      </c>
      <c r="M29" s="37" t="str">
        <f t="shared" si="2"/>
        <v>0,00</v>
      </c>
      <c r="N29" s="130" t="str">
        <f t="shared" si="7"/>
        <v>0,00</v>
      </c>
      <c r="O29" s="128" t="str">
        <f>IF(NOT(C29=0),SUM((K29-K5)/(C29-C5)),"0,00")</f>
        <v>0,00</v>
      </c>
      <c r="P29" s="75">
        <f t="shared" si="3"/>
        <v>0</v>
      </c>
      <c r="Q29" s="79" t="str">
        <f t="shared" si="8"/>
        <v>0,00</v>
      </c>
      <c r="R29" s="79"/>
      <c r="S29" s="101" t="str">
        <f>IF(R29="H",IF(I29&gt;0.33,SUM((C29-C5)*120*S4*0.9*1.5),IF(O29&gt;0.2,SUM((C29-C5)*120*S4*0.9*1.5),SUM((C29-C5)*120*S4))),"0,00")</f>
        <v>0,00</v>
      </c>
      <c r="T29" s="101" t="str">
        <f t="shared" si="9"/>
        <v>0,00</v>
      </c>
      <c r="U29" s="101">
        <f t="shared" si="5"/>
        <v>0</v>
      </c>
      <c r="W29" s="61"/>
    </row>
    <row r="30" spans="1:21" ht="15.75">
      <c r="A30" s="20"/>
      <c r="B30" s="3">
        <v>37297</v>
      </c>
      <c r="C30" s="83">
        <v>0</v>
      </c>
      <c r="D30" s="86">
        <v>0</v>
      </c>
      <c r="E30" s="40" t="str">
        <f>IF(NOT(C30=0),SUM(((C30-C5)*0.33)+D5),"0,00")</f>
        <v>0,00</v>
      </c>
      <c r="F30" s="41" t="str">
        <f t="shared" si="0"/>
        <v>0,00</v>
      </c>
      <c r="G30" s="28" t="str">
        <f>IF(NOT(C30=0),SUM(((D30-D5)/0.33)+C5),"0,00")</f>
        <v>0,00</v>
      </c>
      <c r="H30" s="121" t="str">
        <f t="shared" si="6"/>
        <v>0,00</v>
      </c>
      <c r="I30" s="124" t="str">
        <f>IF(NOT(C30=0),SUM((D30-D5)/(C30-C5)),"0,00")</f>
        <v>0,00</v>
      </c>
      <c r="J30" s="75">
        <f t="shared" si="1"/>
        <v>0</v>
      </c>
      <c r="K30" s="90">
        <v>0</v>
      </c>
      <c r="L30" s="28" t="str">
        <f>IF(NOT(C30=0),SUM(((C30-C5)*0.2)+K5),"0,00")</f>
        <v>0,00</v>
      </c>
      <c r="M30" s="37" t="str">
        <f t="shared" si="2"/>
        <v>0,00</v>
      </c>
      <c r="N30" s="130" t="str">
        <f t="shared" si="7"/>
        <v>0,00</v>
      </c>
      <c r="O30" s="128" t="str">
        <f>IF(NOT(C30=0),SUM((K30-K5)/(C30-C5)),"0,00")</f>
        <v>0,00</v>
      </c>
      <c r="P30" s="75">
        <f t="shared" si="3"/>
        <v>0</v>
      </c>
      <c r="Q30" s="79" t="str">
        <f t="shared" si="8"/>
        <v>0,00</v>
      </c>
      <c r="R30" s="79"/>
      <c r="S30" s="101" t="str">
        <f>IF(R30="H",IF(I30&gt;0.33,SUM((C30-C5)*120*S4*0.9*1.5),IF(O30&gt;0.2,SUM((C30-C5)*120*S4*0.9*1.5),SUM((C30-C5)*120*S4))),"0,00")</f>
        <v>0,00</v>
      </c>
      <c r="T30" s="101" t="str">
        <f t="shared" si="9"/>
        <v>0,00</v>
      </c>
      <c r="U30" s="101">
        <f t="shared" si="5"/>
        <v>0</v>
      </c>
    </row>
    <row r="31" spans="1:22" ht="15.75">
      <c r="A31" s="20"/>
      <c r="B31" s="3">
        <v>37298</v>
      </c>
      <c r="C31" s="83">
        <v>0</v>
      </c>
      <c r="D31" s="86">
        <v>0</v>
      </c>
      <c r="E31" s="40" t="str">
        <f>IF(NOT(C31=0),SUM(((C31-C5)*0.33)+D5),"0,00")</f>
        <v>0,00</v>
      </c>
      <c r="F31" s="41" t="str">
        <f t="shared" si="0"/>
        <v>0,00</v>
      </c>
      <c r="G31" s="11" t="str">
        <f>IF(NOT(C31=0),SUM(((D31-D5)/0.33)+C5),"0,00")</f>
        <v>0,00</v>
      </c>
      <c r="H31" s="121" t="str">
        <f t="shared" si="6"/>
        <v>0,00</v>
      </c>
      <c r="I31" s="124" t="str">
        <f>IF(NOT(C31=0),SUM((D31-D5)/(C31-C5)),"0,00")</f>
        <v>0,00</v>
      </c>
      <c r="J31" s="75">
        <f t="shared" si="1"/>
        <v>0</v>
      </c>
      <c r="K31" s="90">
        <v>0</v>
      </c>
      <c r="L31" s="28" t="str">
        <f>IF(NOT(C31=0),SUM(((C31-C5)*0.2)+K5),"0,00")</f>
        <v>0,00</v>
      </c>
      <c r="M31" s="37" t="str">
        <f t="shared" si="2"/>
        <v>0,00</v>
      </c>
      <c r="N31" s="130" t="str">
        <f t="shared" si="7"/>
        <v>0,00</v>
      </c>
      <c r="O31" s="128" t="str">
        <f>IF(NOT(C31=0),SUM((K31-K5)/(C31-C5)),"0,00")</f>
        <v>0,00</v>
      </c>
      <c r="P31" s="75">
        <f t="shared" si="3"/>
        <v>0</v>
      </c>
      <c r="Q31" s="79" t="str">
        <f t="shared" si="8"/>
        <v>0,00</v>
      </c>
      <c r="R31" s="79"/>
      <c r="S31" s="101" t="str">
        <f>IF(R31="H",IF(I31&gt;0.33,SUM((C31-C5)*120*S4*0.9*1.5),IF(O31&gt;0.2,SUM((C31-C5)*120*S4*0.9*1.5),SUM((C31-C5)*120*S4))),"0,00")</f>
        <v>0,00</v>
      </c>
      <c r="T31" s="101" t="str">
        <f t="shared" si="9"/>
        <v>0,00</v>
      </c>
      <c r="U31" s="101">
        <f t="shared" si="5"/>
        <v>0</v>
      </c>
      <c r="V31" s="1"/>
    </row>
    <row r="32" spans="1:21" ht="15.75">
      <c r="A32" s="20"/>
      <c r="B32" s="3">
        <v>37299</v>
      </c>
      <c r="C32" s="83">
        <v>0</v>
      </c>
      <c r="D32" s="86">
        <v>0</v>
      </c>
      <c r="E32" s="40" t="str">
        <f>IF(NOT(C32=0),SUM(((C32-C5)*0.33)+D5),"0,00")</f>
        <v>0,00</v>
      </c>
      <c r="F32" s="41" t="str">
        <f t="shared" si="0"/>
        <v>0,00</v>
      </c>
      <c r="G32" s="11" t="str">
        <f>IF(NOT(C32=0),SUM(((D32-D5)/0.33)+C5),"0,00")</f>
        <v>0,00</v>
      </c>
      <c r="H32" s="121" t="str">
        <f t="shared" si="6"/>
        <v>0,00</v>
      </c>
      <c r="I32" s="124" t="str">
        <f>IF(NOT(C32=0),SUM((D32-D5)/(C32-C5)),"0,00")</f>
        <v>0,00</v>
      </c>
      <c r="J32" s="75">
        <f t="shared" si="1"/>
        <v>0</v>
      </c>
      <c r="K32" s="90">
        <v>0</v>
      </c>
      <c r="L32" s="28" t="str">
        <f>IF(NOT(C32=0),SUM(((C32-C5)*0.2)+K5),"0,00")</f>
        <v>0,00</v>
      </c>
      <c r="M32" s="37" t="str">
        <f t="shared" si="2"/>
        <v>0,00</v>
      </c>
      <c r="N32" s="130" t="str">
        <f t="shared" si="7"/>
        <v>0,00</v>
      </c>
      <c r="O32" s="128" t="str">
        <f>IF(NOT(C32=0),SUM((K32-K5)/(C32-C5)),"0,00")</f>
        <v>0,00</v>
      </c>
      <c r="P32" s="75">
        <f t="shared" si="3"/>
        <v>0</v>
      </c>
      <c r="Q32" s="79" t="str">
        <f t="shared" si="8"/>
        <v>0,00</v>
      </c>
      <c r="R32" s="79"/>
      <c r="S32" s="101" t="str">
        <f>IF(R32="H",IF(I32&gt;0.33,SUM((C32-C5)*120*S4*0.9*1.5),IF(O32&gt;0.2,SUM((C32-C5)*120*S4*0.9*1.5),SUM((C32-C5)*120*S4))),"0,00")</f>
        <v>0,00</v>
      </c>
      <c r="T32" s="101" t="str">
        <f t="shared" si="9"/>
        <v>0,00</v>
      </c>
      <c r="U32" s="101">
        <f t="shared" si="5"/>
        <v>0</v>
      </c>
    </row>
    <row r="33" spans="1:21" ht="15.75">
      <c r="A33" s="20"/>
      <c r="B33" s="3">
        <v>37300</v>
      </c>
      <c r="C33" s="83">
        <v>0</v>
      </c>
      <c r="D33" s="86">
        <v>0</v>
      </c>
      <c r="E33" s="40" t="str">
        <f>IF(NOT(C33=0),SUM(((C33-C5)*0.33)+D5),"0,00")</f>
        <v>0,00</v>
      </c>
      <c r="F33" s="32" t="str">
        <f t="shared" si="0"/>
        <v>0,00</v>
      </c>
      <c r="G33" s="11" t="str">
        <f>IF(NOT(C33=0),SUM(((D33-D5)/0.33)+C5),"0,00")</f>
        <v>0,00</v>
      </c>
      <c r="H33" s="121" t="str">
        <f t="shared" si="6"/>
        <v>0,00</v>
      </c>
      <c r="I33" s="124" t="str">
        <f>IF(NOT(C33=0),SUM((D33-D5)/(C33-C5)),"0,00")</f>
        <v>0,00</v>
      </c>
      <c r="J33" s="75">
        <f t="shared" si="1"/>
        <v>0</v>
      </c>
      <c r="K33" s="90">
        <v>0</v>
      </c>
      <c r="L33" s="28" t="str">
        <f>IF(NOT(C33=0),SUM(((C33-C5)*0.2)+K5),"0,00")</f>
        <v>0,00</v>
      </c>
      <c r="M33" s="39" t="str">
        <f t="shared" si="2"/>
        <v>0,00</v>
      </c>
      <c r="N33" s="130" t="str">
        <f t="shared" si="7"/>
        <v>0,00</v>
      </c>
      <c r="O33" s="128" t="str">
        <f>IF(NOT(C33=0),SUM((K33-K5)/(C33-C5)),"0,00")</f>
        <v>0,00</v>
      </c>
      <c r="P33" s="75">
        <f t="shared" si="3"/>
        <v>0</v>
      </c>
      <c r="Q33" s="79" t="str">
        <f t="shared" si="8"/>
        <v>0,00</v>
      </c>
      <c r="R33" s="79"/>
      <c r="S33" s="101" t="str">
        <f>IF(R33="H",IF(I33&gt;0.33,SUM((C33-C5)*120*S4*0.9*1.5),IF(O33&gt;0.2,SUM((C33-C5)*120*S4*0.9*1.5),SUM((C33-C5)*120*S4))),"0,00")</f>
        <v>0,00</v>
      </c>
      <c r="T33" s="101" t="str">
        <f t="shared" si="9"/>
        <v>0,00</v>
      </c>
      <c r="U33" s="101">
        <f t="shared" si="5"/>
        <v>0</v>
      </c>
    </row>
    <row r="34" spans="1:21" ht="16.5" thickBot="1">
      <c r="A34" s="25"/>
      <c r="B34" s="104">
        <v>37301</v>
      </c>
      <c r="C34" s="87"/>
      <c r="D34" s="88"/>
      <c r="E34" s="26" t="str">
        <f>IF(NOT(C34=0),SUM(((C34-C5)*0.33)+D5),"0,00")</f>
        <v>0,00</v>
      </c>
      <c r="F34" s="33" t="str">
        <f t="shared" si="0"/>
        <v>0,00</v>
      </c>
      <c r="G34" s="27" t="str">
        <f>IF(NOT(C34=0),SUM(((D34-D5)/0.33)+C5),"0,00")</f>
        <v>0,00</v>
      </c>
      <c r="H34" s="125" t="str">
        <f t="shared" si="6"/>
        <v>0,00</v>
      </c>
      <c r="I34" s="126" t="str">
        <f>IF(NOT(C34=0),SUM((D34-D5)/(C34-C5)),"0,00")</f>
        <v>0,00</v>
      </c>
      <c r="J34" s="77">
        <f t="shared" si="1"/>
        <v>0</v>
      </c>
      <c r="K34" s="91"/>
      <c r="L34" s="27" t="str">
        <f>IF(NOT(C34=0),SUM(((C34-C5)*0.2)+K5),"0,00")</f>
        <v>0,00</v>
      </c>
      <c r="M34" s="38" t="str">
        <f t="shared" si="2"/>
        <v>0,00</v>
      </c>
      <c r="N34" s="132" t="str">
        <f t="shared" si="7"/>
        <v>0,00</v>
      </c>
      <c r="O34" s="133" t="str">
        <f>IF(NOT(C34=0),SUM((K34-K5)/(C34-C5)),"0,00")</f>
        <v>0,00</v>
      </c>
      <c r="P34" s="77">
        <f t="shared" si="3"/>
        <v>0</v>
      </c>
      <c r="Q34" s="80" t="str">
        <f t="shared" si="8"/>
        <v>0,00</v>
      </c>
      <c r="R34" s="80"/>
      <c r="S34" s="102" t="str">
        <f>IF(R34="H",IF(I34&gt;0.33,SUM((C34-C5)*120*S4*0.9*1.5),IF(O34&gt;0.2,SUM((C34-C5)*120*S4*0.9*1.5),SUM((C34-C5)*120*S4))),"0,00")</f>
        <v>0,00</v>
      </c>
      <c r="T34" s="102" t="str">
        <f t="shared" si="9"/>
        <v>0,00</v>
      </c>
      <c r="U34" s="102">
        <f t="shared" si="5"/>
        <v>0</v>
      </c>
    </row>
    <row r="35" spans="1:21" ht="15.75">
      <c r="A35" s="45"/>
      <c r="B35" s="46"/>
      <c r="C35" s="47"/>
      <c r="D35" s="47"/>
      <c r="E35" s="48"/>
      <c r="F35" s="49"/>
      <c r="G35" s="50"/>
      <c r="H35" s="50"/>
      <c r="I35" s="50"/>
      <c r="J35" s="51"/>
      <c r="K35" s="47"/>
      <c r="L35" s="50"/>
      <c r="M35" s="52"/>
      <c r="N35" s="53"/>
      <c r="O35" s="53"/>
      <c r="P35" s="51"/>
      <c r="Q35" s="72"/>
      <c r="R35" s="72"/>
      <c r="S35" s="96"/>
      <c r="T35" s="96"/>
      <c r="U35" s="96"/>
    </row>
    <row r="36" spans="1:21" ht="15.75">
      <c r="A36" s="45"/>
      <c r="B36" s="46"/>
      <c r="C36" s="47"/>
      <c r="D36" s="47"/>
      <c r="E36" s="48"/>
      <c r="F36" s="49"/>
      <c r="G36" s="50"/>
      <c r="H36" s="50"/>
      <c r="I36" s="50"/>
      <c r="J36" s="51"/>
      <c r="K36" s="47"/>
      <c r="L36" s="50"/>
      <c r="M36" s="52"/>
      <c r="N36" s="53"/>
      <c r="O36" s="53"/>
      <c r="P36" s="51"/>
      <c r="Q36" s="72"/>
      <c r="R36" s="72"/>
      <c r="S36" s="96"/>
      <c r="T36" s="96"/>
      <c r="U36" s="96"/>
    </row>
    <row r="37" spans="1:21" ht="15.75">
      <c r="A37" s="45"/>
      <c r="B37" s="46"/>
      <c r="C37" s="47"/>
      <c r="D37" s="47"/>
      <c r="E37" s="48"/>
      <c r="F37" s="49"/>
      <c r="G37" s="50"/>
      <c r="H37" s="50"/>
      <c r="I37" s="50"/>
      <c r="J37" s="51"/>
      <c r="K37" s="47"/>
      <c r="L37" s="50"/>
      <c r="M37" s="52"/>
      <c r="N37" s="53"/>
      <c r="O37" s="53"/>
      <c r="P37" s="51"/>
      <c r="Q37" s="72"/>
      <c r="R37" s="72"/>
      <c r="S37" s="96"/>
      <c r="T37" s="96"/>
      <c r="U37" s="96"/>
    </row>
    <row r="38" spans="1:21" ht="15.75">
      <c r="A38" s="45"/>
      <c r="B38" s="46"/>
      <c r="C38" s="47"/>
      <c r="D38" s="47"/>
      <c r="E38" s="48"/>
      <c r="F38" s="49"/>
      <c r="G38" s="50"/>
      <c r="H38" s="50"/>
      <c r="I38" s="50"/>
      <c r="J38" s="51"/>
      <c r="K38" s="47"/>
      <c r="L38" s="50"/>
      <c r="M38" s="52"/>
      <c r="N38" s="53"/>
      <c r="O38" s="53"/>
      <c r="P38" s="51"/>
      <c r="Q38" s="72"/>
      <c r="R38" s="72"/>
      <c r="S38" s="96"/>
      <c r="T38" s="96"/>
      <c r="U38" s="96"/>
    </row>
    <row r="39" spans="1:21" ht="15.75">
      <c r="A39" s="45"/>
      <c r="B39" s="46"/>
      <c r="C39" s="47"/>
      <c r="D39" s="116"/>
      <c r="E39" s="48"/>
      <c r="F39" s="49"/>
      <c r="G39" s="50"/>
      <c r="H39" s="50"/>
      <c r="I39" s="50"/>
      <c r="J39" s="51"/>
      <c r="K39" s="47"/>
      <c r="L39" s="50"/>
      <c r="M39" s="52"/>
      <c r="N39" s="53"/>
      <c r="O39" s="53"/>
      <c r="P39" s="51"/>
      <c r="Q39" s="72"/>
      <c r="R39" s="72"/>
      <c r="S39" s="96"/>
      <c r="T39" s="96"/>
      <c r="U39" s="96"/>
    </row>
    <row r="40" spans="1:21" ht="15.75">
      <c r="A40" s="45"/>
      <c r="B40" s="46"/>
      <c r="C40" s="47"/>
      <c r="D40" s="47"/>
      <c r="E40" s="48"/>
      <c r="F40" s="49"/>
      <c r="G40" s="50"/>
      <c r="H40" s="50"/>
      <c r="I40" s="50"/>
      <c r="J40" s="51"/>
      <c r="K40" s="47"/>
      <c r="L40" s="50"/>
      <c r="M40" s="52"/>
      <c r="N40" s="53"/>
      <c r="O40" s="53"/>
      <c r="P40" s="51"/>
      <c r="Q40" s="72"/>
      <c r="R40" s="72"/>
      <c r="S40" s="96"/>
      <c r="T40" s="96"/>
      <c r="U40" s="96"/>
    </row>
    <row r="41" spans="1:21" ht="15.75">
      <c r="A41" s="45"/>
      <c r="B41" s="46"/>
      <c r="C41" s="47"/>
      <c r="D41" s="47"/>
      <c r="E41" s="48"/>
      <c r="F41" s="49"/>
      <c r="G41" s="50"/>
      <c r="H41" s="50"/>
      <c r="I41" s="50"/>
      <c r="J41" s="51"/>
      <c r="K41" s="47"/>
      <c r="L41" s="50"/>
      <c r="M41" s="52"/>
      <c r="N41" s="53"/>
      <c r="O41" s="53"/>
      <c r="P41" s="51"/>
      <c r="Q41" s="72"/>
      <c r="R41" s="72"/>
      <c r="S41" s="96"/>
      <c r="T41" s="96"/>
      <c r="U41" s="96"/>
    </row>
    <row r="42" spans="1:21" ht="15.75">
      <c r="A42" s="45"/>
      <c r="B42" s="46"/>
      <c r="C42" s="47"/>
      <c r="D42" s="47"/>
      <c r="E42" s="48"/>
      <c r="F42" s="49"/>
      <c r="G42" s="50"/>
      <c r="H42" s="50"/>
      <c r="I42" s="50"/>
      <c r="J42" s="51"/>
      <c r="K42" s="47"/>
      <c r="L42" s="50"/>
      <c r="M42" s="52"/>
      <c r="N42" s="53"/>
      <c r="O42" s="53"/>
      <c r="P42" s="51"/>
      <c r="Q42" s="72"/>
      <c r="R42" s="72"/>
      <c r="S42" s="96"/>
      <c r="T42" s="96"/>
      <c r="U42" s="96"/>
    </row>
    <row r="43" spans="1:21" ht="15.75">
      <c r="A43" s="45"/>
      <c r="B43" s="46"/>
      <c r="C43" s="47"/>
      <c r="D43" s="47"/>
      <c r="E43" s="48"/>
      <c r="F43" s="49"/>
      <c r="G43" s="50"/>
      <c r="H43" s="50"/>
      <c r="I43" s="50"/>
      <c r="J43" s="51"/>
      <c r="K43" s="47"/>
      <c r="L43" s="50"/>
      <c r="M43" s="52"/>
      <c r="N43" s="53"/>
      <c r="O43" s="53"/>
      <c r="P43" s="51"/>
      <c r="Q43" s="72"/>
      <c r="R43" s="72"/>
      <c r="S43" s="96"/>
      <c r="T43" s="96"/>
      <c r="U43" s="96"/>
    </row>
    <row r="44" spans="1:21" ht="15.75">
      <c r="A44" s="45"/>
      <c r="B44" s="46"/>
      <c r="C44" s="47"/>
      <c r="D44" s="47"/>
      <c r="E44" s="48"/>
      <c r="F44" s="49"/>
      <c r="G44" s="50"/>
      <c r="H44" s="50"/>
      <c r="I44" s="50"/>
      <c r="J44" s="51"/>
      <c r="K44" s="47"/>
      <c r="L44" s="50"/>
      <c r="M44" s="52"/>
      <c r="N44" s="53"/>
      <c r="O44" s="53"/>
      <c r="P44" s="51"/>
      <c r="Q44" s="72"/>
      <c r="R44" s="72"/>
      <c r="S44" s="96"/>
      <c r="T44" s="96"/>
      <c r="U44" s="96"/>
    </row>
    <row r="45" spans="1:21" ht="15.75">
      <c r="A45" s="45"/>
      <c r="B45" s="46"/>
      <c r="C45" s="47"/>
      <c r="D45" s="47"/>
      <c r="E45" s="48"/>
      <c r="F45" s="49"/>
      <c r="G45" s="50"/>
      <c r="H45" s="50"/>
      <c r="I45" s="50"/>
      <c r="J45" s="51"/>
      <c r="K45" s="47"/>
      <c r="L45" s="50"/>
      <c r="M45" s="52"/>
      <c r="N45" s="53"/>
      <c r="O45" s="53"/>
      <c r="P45" s="51"/>
      <c r="Q45" s="72"/>
      <c r="R45" s="72"/>
      <c r="S45" s="96"/>
      <c r="T45" s="96"/>
      <c r="U45" s="96"/>
    </row>
    <row r="46" spans="1:21" ht="15.75">
      <c r="A46" s="45"/>
      <c r="B46" s="46"/>
      <c r="C46" s="47"/>
      <c r="D46" s="47"/>
      <c r="E46" s="48"/>
      <c r="F46" s="49"/>
      <c r="G46" s="50"/>
      <c r="H46" s="50"/>
      <c r="I46" s="50"/>
      <c r="J46" s="51"/>
      <c r="K46" s="47"/>
      <c r="L46" s="50"/>
      <c r="M46" s="52"/>
      <c r="N46" s="53"/>
      <c r="O46" s="53"/>
      <c r="P46" s="51"/>
      <c r="Q46" s="72"/>
      <c r="R46" s="72"/>
      <c r="S46" s="96"/>
      <c r="T46" s="96"/>
      <c r="U46" s="96"/>
    </row>
    <row r="47" spans="1:21" ht="15.75">
      <c r="A47" s="45"/>
      <c r="B47" s="46"/>
      <c r="C47" s="47"/>
      <c r="D47" s="47"/>
      <c r="E47" s="48"/>
      <c r="F47" s="49"/>
      <c r="G47" s="50"/>
      <c r="H47" s="50"/>
      <c r="I47" s="50"/>
      <c r="J47" s="51"/>
      <c r="K47" s="47"/>
      <c r="L47" s="50"/>
      <c r="M47" s="52"/>
      <c r="N47" s="53"/>
      <c r="O47" s="53"/>
      <c r="P47" s="51"/>
      <c r="Q47" s="72"/>
      <c r="R47" s="72"/>
      <c r="S47" s="96"/>
      <c r="T47" s="96"/>
      <c r="U47" s="96"/>
    </row>
    <row r="48" spans="1:21" ht="15.75">
      <c r="A48" s="45"/>
      <c r="B48" s="46"/>
      <c r="C48" s="47"/>
      <c r="D48" s="47"/>
      <c r="E48" s="48"/>
      <c r="F48" s="49"/>
      <c r="G48" s="50"/>
      <c r="H48" s="50"/>
      <c r="I48" s="50"/>
      <c r="J48" s="51"/>
      <c r="K48" s="47"/>
      <c r="L48" s="50"/>
      <c r="M48" s="52"/>
      <c r="N48" s="53"/>
      <c r="O48" s="53"/>
      <c r="P48" s="51"/>
      <c r="Q48" s="72"/>
      <c r="R48" s="72"/>
      <c r="S48" s="96"/>
      <c r="T48" s="96"/>
      <c r="U48" s="96"/>
    </row>
    <row r="49" spans="1:21" ht="15.75">
      <c r="A49" s="45"/>
      <c r="B49" s="46"/>
      <c r="C49" s="47"/>
      <c r="D49" s="47"/>
      <c r="E49" s="48"/>
      <c r="F49" s="49"/>
      <c r="G49" s="50"/>
      <c r="H49" s="50"/>
      <c r="I49" s="50"/>
      <c r="J49" s="51"/>
      <c r="K49" s="47"/>
      <c r="L49" s="50"/>
      <c r="M49" s="52"/>
      <c r="N49" s="53"/>
      <c r="O49" s="53"/>
      <c r="P49" s="51"/>
      <c r="Q49" s="72"/>
      <c r="R49" s="72"/>
      <c r="S49" s="96"/>
      <c r="T49" s="96"/>
      <c r="U49" s="96"/>
    </row>
    <row r="50" spans="1:21" ht="15.75">
      <c r="A50" s="45"/>
      <c r="B50" s="46"/>
      <c r="C50" s="47"/>
      <c r="D50" s="47"/>
      <c r="E50" s="48"/>
      <c r="F50" s="49"/>
      <c r="G50" s="50"/>
      <c r="H50" s="50"/>
      <c r="I50" s="50"/>
      <c r="J50" s="51"/>
      <c r="K50" s="47"/>
      <c r="L50" s="50"/>
      <c r="M50" s="52"/>
      <c r="N50" s="53"/>
      <c r="O50" s="53"/>
      <c r="P50" s="51"/>
      <c r="Q50" s="72"/>
      <c r="R50" s="72"/>
      <c r="S50" s="96"/>
      <c r="T50" s="96"/>
      <c r="U50" s="96"/>
    </row>
    <row r="51" spans="1:21" ht="15.75">
      <c r="A51" s="45"/>
      <c r="B51" s="46"/>
      <c r="C51" s="47"/>
      <c r="D51" s="47"/>
      <c r="E51" s="48"/>
      <c r="F51" s="49"/>
      <c r="G51" s="50"/>
      <c r="H51" s="50"/>
      <c r="I51" s="50"/>
      <c r="J51" s="51"/>
      <c r="K51" s="47"/>
      <c r="L51" s="50"/>
      <c r="M51" s="52"/>
      <c r="N51" s="53"/>
      <c r="O51" s="53"/>
      <c r="P51" s="51"/>
      <c r="Q51" s="72"/>
      <c r="R51" s="72"/>
      <c r="S51" s="96"/>
      <c r="T51" s="96"/>
      <c r="U51" s="96"/>
    </row>
    <row r="52" spans="1:21" ht="15.75">
      <c r="A52" s="45"/>
      <c r="B52" s="46"/>
      <c r="C52" s="47"/>
      <c r="D52" s="47"/>
      <c r="E52" s="48"/>
      <c r="F52" s="49"/>
      <c r="G52" s="50"/>
      <c r="H52" s="50"/>
      <c r="I52" s="50"/>
      <c r="J52" s="51"/>
      <c r="K52" s="47"/>
      <c r="L52" s="50"/>
      <c r="M52" s="52"/>
      <c r="N52" s="53"/>
      <c r="O52" s="53"/>
      <c r="P52" s="51"/>
      <c r="Q52" s="72"/>
      <c r="R52" s="72"/>
      <c r="S52" s="96"/>
      <c r="T52" s="96"/>
      <c r="U52" s="96"/>
    </row>
    <row r="53" spans="1:21" ht="15.75">
      <c r="A53" s="45"/>
      <c r="B53" s="46"/>
      <c r="C53" s="47"/>
      <c r="D53" s="47"/>
      <c r="E53" s="48"/>
      <c r="F53" s="49"/>
      <c r="G53" s="50"/>
      <c r="H53" s="50"/>
      <c r="I53" s="50"/>
      <c r="J53" s="51"/>
      <c r="K53" s="47"/>
      <c r="L53" s="50"/>
      <c r="M53" s="52"/>
      <c r="N53" s="53"/>
      <c r="O53" s="53"/>
      <c r="P53" s="51"/>
      <c r="Q53" s="72"/>
      <c r="R53" s="72"/>
      <c r="S53" s="96"/>
      <c r="T53" s="96"/>
      <c r="U53" s="96"/>
    </row>
    <row r="54" spans="1:21" ht="15.75">
      <c r="A54" s="45"/>
      <c r="B54" s="46"/>
      <c r="C54" s="54"/>
      <c r="D54" s="54"/>
      <c r="E54" s="55"/>
      <c r="F54" s="56"/>
      <c r="G54" s="57"/>
      <c r="H54" s="57"/>
      <c r="I54" s="57"/>
      <c r="J54" s="58"/>
      <c r="K54" s="54"/>
      <c r="L54" s="57"/>
      <c r="M54" s="59"/>
      <c r="N54" s="60"/>
      <c r="O54" s="60"/>
      <c r="P54" s="58"/>
      <c r="Q54" s="71"/>
      <c r="R54" s="71"/>
      <c r="S54" s="95"/>
      <c r="T54" s="95"/>
      <c r="U54" s="95"/>
    </row>
    <row r="55" spans="1:21" ht="15.75">
      <c r="A55" s="45"/>
      <c r="B55" s="46"/>
      <c r="C55" s="54"/>
      <c r="D55" s="54"/>
      <c r="E55" s="55"/>
      <c r="F55" s="56"/>
      <c r="G55" s="57"/>
      <c r="H55" s="57"/>
      <c r="I55" s="57"/>
      <c r="J55" s="58"/>
      <c r="K55" s="54"/>
      <c r="L55" s="57"/>
      <c r="M55" s="59"/>
      <c r="N55" s="60"/>
      <c r="O55" s="60"/>
      <c r="P55" s="58"/>
      <c r="Q55" s="71"/>
      <c r="R55" s="71"/>
      <c r="S55" s="95"/>
      <c r="T55" s="95"/>
      <c r="U55" s="95"/>
    </row>
    <row r="56" spans="1:21" ht="15.75">
      <c r="A56" s="45"/>
      <c r="B56" s="46"/>
      <c r="C56" s="54"/>
      <c r="D56" s="54"/>
      <c r="E56" s="55"/>
      <c r="F56" s="56"/>
      <c r="G56" s="57"/>
      <c r="H56" s="57"/>
      <c r="I56" s="57"/>
      <c r="J56" s="58"/>
      <c r="K56" s="54"/>
      <c r="L56" s="57"/>
      <c r="M56" s="59"/>
      <c r="N56" s="60"/>
      <c r="O56" s="60"/>
      <c r="P56" s="58"/>
      <c r="Q56" s="71"/>
      <c r="R56" s="71"/>
      <c r="S56" s="95"/>
      <c r="T56" s="95"/>
      <c r="U56" s="95"/>
    </row>
    <row r="57" spans="1:21" ht="15.75">
      <c r="A57" s="45"/>
      <c r="B57" s="46"/>
      <c r="C57" s="54"/>
      <c r="D57" s="54"/>
      <c r="E57" s="55"/>
      <c r="F57" s="56"/>
      <c r="G57" s="57"/>
      <c r="H57" s="57"/>
      <c r="I57" s="57"/>
      <c r="J57" s="58"/>
      <c r="K57" s="54"/>
      <c r="L57" s="57"/>
      <c r="M57" s="59"/>
      <c r="N57" s="60"/>
      <c r="O57" s="60"/>
      <c r="P57" s="58"/>
      <c r="Q57" s="71"/>
      <c r="R57" s="71"/>
      <c r="S57" s="95"/>
      <c r="T57" s="95"/>
      <c r="U57" s="95"/>
    </row>
    <row r="58" spans="1:21" ht="15.75">
      <c r="A58" s="45"/>
      <c r="B58" s="46"/>
      <c r="C58" s="54"/>
      <c r="D58" s="54"/>
      <c r="E58" s="55"/>
      <c r="F58" s="56"/>
      <c r="G58" s="57"/>
      <c r="H58" s="57"/>
      <c r="I58" s="57"/>
      <c r="J58" s="58"/>
      <c r="K58" s="54"/>
      <c r="L58" s="57"/>
      <c r="M58" s="59"/>
      <c r="N58" s="60"/>
      <c r="O58" s="60"/>
      <c r="P58" s="58"/>
      <c r="Q58" s="71"/>
      <c r="R58" s="71"/>
      <c r="S58" s="95"/>
      <c r="T58" s="95"/>
      <c r="U58" s="95"/>
    </row>
    <row r="59" spans="1:21" ht="15.75">
      <c r="A59" s="45"/>
      <c r="B59" s="46"/>
      <c r="C59" s="54"/>
      <c r="D59" s="54"/>
      <c r="E59" s="55"/>
      <c r="F59" s="56"/>
      <c r="G59" s="57"/>
      <c r="H59" s="57"/>
      <c r="I59" s="57"/>
      <c r="J59" s="58"/>
      <c r="K59" s="54"/>
      <c r="L59" s="57"/>
      <c r="M59" s="59"/>
      <c r="N59" s="60"/>
      <c r="O59" s="60"/>
      <c r="P59" s="58"/>
      <c r="Q59" s="71"/>
      <c r="R59" s="71"/>
      <c r="S59" s="95"/>
      <c r="T59" s="95"/>
      <c r="U59" s="95"/>
    </row>
    <row r="60" spans="1:21" ht="15.75">
      <c r="A60" s="45"/>
      <c r="B60" s="46"/>
      <c r="C60" s="54"/>
      <c r="D60" s="54"/>
      <c r="E60" s="55"/>
      <c r="F60" s="56"/>
      <c r="G60" s="57"/>
      <c r="H60" s="57"/>
      <c r="I60" s="57"/>
      <c r="J60" s="58"/>
      <c r="K60" s="54"/>
      <c r="L60" s="57"/>
      <c r="M60" s="59"/>
      <c r="N60" s="60"/>
      <c r="O60" s="60"/>
      <c r="P60" s="58"/>
      <c r="Q60" s="71"/>
      <c r="R60" s="71"/>
      <c r="S60" s="95"/>
      <c r="T60" s="95"/>
      <c r="U60" s="95"/>
    </row>
    <row r="61" spans="1:21" ht="15.75">
      <c r="A61" s="45"/>
      <c r="B61" s="46"/>
      <c r="C61" s="54"/>
      <c r="D61" s="54"/>
      <c r="E61" s="55"/>
      <c r="F61" s="56"/>
      <c r="G61" s="57"/>
      <c r="H61" s="57"/>
      <c r="I61" s="57"/>
      <c r="J61" s="58"/>
      <c r="K61" s="54"/>
      <c r="L61" s="57"/>
      <c r="M61" s="59"/>
      <c r="N61" s="60"/>
      <c r="O61" s="60"/>
      <c r="P61" s="58"/>
      <c r="Q61" s="71"/>
      <c r="R61" s="71"/>
      <c r="S61" s="95"/>
      <c r="T61" s="95"/>
      <c r="U61" s="95"/>
    </row>
    <row r="62" spans="1:21" ht="15.75">
      <c r="A62" s="45"/>
      <c r="B62" s="46"/>
      <c r="C62" s="54"/>
      <c r="D62" s="54"/>
      <c r="E62" s="55"/>
      <c r="F62" s="56"/>
      <c r="G62" s="57"/>
      <c r="H62" s="57"/>
      <c r="I62" s="57"/>
      <c r="J62" s="58"/>
      <c r="K62" s="54"/>
      <c r="L62" s="57"/>
      <c r="M62" s="59"/>
      <c r="N62" s="60"/>
      <c r="O62" s="60"/>
      <c r="P62" s="58"/>
      <c r="Q62" s="71"/>
      <c r="R62" s="71"/>
      <c r="S62" s="95"/>
      <c r="T62" s="95"/>
      <c r="U62" s="95"/>
    </row>
    <row r="63" spans="1:21" ht="15.75">
      <c r="A63" s="45"/>
      <c r="B63" s="46"/>
      <c r="C63" s="54"/>
      <c r="D63" s="54"/>
      <c r="E63" s="55"/>
      <c r="F63" s="56"/>
      <c r="G63" s="57"/>
      <c r="H63" s="57"/>
      <c r="I63" s="57"/>
      <c r="J63" s="58"/>
      <c r="K63" s="54"/>
      <c r="L63" s="57"/>
      <c r="M63" s="59"/>
      <c r="N63" s="60"/>
      <c r="O63" s="60"/>
      <c r="P63" s="58"/>
      <c r="Q63" s="71"/>
      <c r="R63" s="71"/>
      <c r="S63" s="95"/>
      <c r="T63" s="95"/>
      <c r="U63" s="95"/>
    </row>
    <row r="64" spans="1:21" ht="15.75">
      <c r="A64" s="45"/>
      <c r="B64" s="46"/>
      <c r="C64" s="54"/>
      <c r="D64" s="54"/>
      <c r="E64" s="55"/>
      <c r="F64" s="56"/>
      <c r="G64" s="57"/>
      <c r="H64" s="57"/>
      <c r="I64" s="57"/>
      <c r="J64" s="58"/>
      <c r="K64" s="54"/>
      <c r="L64" s="57"/>
      <c r="M64" s="59"/>
      <c r="N64" s="60"/>
      <c r="O64" s="60"/>
      <c r="P64" s="58"/>
      <c r="Q64" s="71"/>
      <c r="R64" s="71"/>
      <c r="S64" s="95"/>
      <c r="T64" s="95"/>
      <c r="U64" s="95"/>
    </row>
    <row r="65" spans="1:21" ht="15.75">
      <c r="A65" s="45"/>
      <c r="B65" s="46"/>
      <c r="C65" s="54"/>
      <c r="D65" s="54"/>
      <c r="E65" s="55"/>
      <c r="F65" s="56"/>
      <c r="G65" s="57"/>
      <c r="H65" s="57"/>
      <c r="I65" s="57"/>
      <c r="J65" s="58"/>
      <c r="K65" s="54"/>
      <c r="L65" s="57"/>
      <c r="M65" s="59"/>
      <c r="N65" s="60"/>
      <c r="O65" s="60"/>
      <c r="P65" s="58"/>
      <c r="Q65" s="71"/>
      <c r="R65" s="71"/>
      <c r="S65" s="95"/>
      <c r="T65" s="95"/>
      <c r="U65" s="95"/>
    </row>
    <row r="66" spans="1:21" ht="15.75">
      <c r="A66" s="45"/>
      <c r="B66" s="46"/>
      <c r="C66" s="54"/>
      <c r="D66" s="54"/>
      <c r="E66" s="55"/>
      <c r="F66" s="56"/>
      <c r="G66" s="57"/>
      <c r="H66" s="57"/>
      <c r="I66" s="57"/>
      <c r="J66" s="58"/>
      <c r="K66" s="54"/>
      <c r="L66" s="57"/>
      <c r="M66" s="59"/>
      <c r="N66" s="60"/>
      <c r="O66" s="60"/>
      <c r="P66" s="58"/>
      <c r="Q66" s="71"/>
      <c r="R66" s="71"/>
      <c r="S66" s="95"/>
      <c r="T66" s="95"/>
      <c r="U66" s="95"/>
    </row>
    <row r="67" spans="1:21" ht="15.75">
      <c r="A67" s="45"/>
      <c r="B67" s="46"/>
      <c r="C67" s="54"/>
      <c r="D67" s="54"/>
      <c r="E67" s="55"/>
      <c r="F67" s="56"/>
      <c r="G67" s="57"/>
      <c r="H67" s="57"/>
      <c r="I67" s="57"/>
      <c r="J67" s="58"/>
      <c r="K67" s="54"/>
      <c r="L67" s="57"/>
      <c r="M67" s="59"/>
      <c r="N67" s="60"/>
      <c r="O67" s="60"/>
      <c r="P67" s="58"/>
      <c r="Q67" s="71"/>
      <c r="R67" s="71"/>
      <c r="S67" s="95"/>
      <c r="T67" s="95"/>
      <c r="U67" s="95"/>
    </row>
    <row r="68" spans="1:21" ht="15.75">
      <c r="A68" s="45"/>
      <c r="B68" s="46"/>
      <c r="C68" s="54"/>
      <c r="D68" s="54"/>
      <c r="E68" s="55"/>
      <c r="F68" s="56"/>
      <c r="G68" s="57"/>
      <c r="H68" s="57"/>
      <c r="I68" s="57"/>
      <c r="J68" s="58"/>
      <c r="K68" s="54"/>
      <c r="L68" s="57"/>
      <c r="M68" s="59"/>
      <c r="N68" s="60"/>
      <c r="O68" s="60"/>
      <c r="P68" s="58"/>
      <c r="Q68" s="71"/>
      <c r="R68" s="71"/>
      <c r="S68" s="95"/>
      <c r="T68" s="95"/>
      <c r="U68" s="95"/>
    </row>
    <row r="69" spans="1:21" ht="15.75">
      <c r="A69" s="45"/>
      <c r="B69" s="46"/>
      <c r="C69" s="54"/>
      <c r="D69" s="54"/>
      <c r="E69" s="55"/>
      <c r="F69" s="56"/>
      <c r="G69" s="57"/>
      <c r="H69" s="57"/>
      <c r="I69" s="57"/>
      <c r="J69" s="58"/>
      <c r="K69" s="54"/>
      <c r="L69" s="57"/>
      <c r="M69" s="59"/>
      <c r="N69" s="60"/>
      <c r="O69" s="60"/>
      <c r="P69" s="58"/>
      <c r="Q69" s="71"/>
      <c r="R69" s="71"/>
      <c r="S69" s="95"/>
      <c r="T69" s="95"/>
      <c r="U69" s="95"/>
    </row>
    <row r="70" spans="1:21" ht="15.75">
      <c r="A70" s="45"/>
      <c r="B70" s="46"/>
      <c r="C70" s="54"/>
      <c r="D70" s="54"/>
      <c r="E70" s="55"/>
      <c r="F70" s="56"/>
      <c r="G70" s="57"/>
      <c r="H70" s="57"/>
      <c r="I70" s="57"/>
      <c r="J70" s="58"/>
      <c r="K70" s="54"/>
      <c r="L70" s="57"/>
      <c r="M70" s="59"/>
      <c r="N70" s="60"/>
      <c r="O70" s="60"/>
      <c r="P70" s="58"/>
      <c r="Q70" s="71"/>
      <c r="R70" s="71"/>
      <c r="S70" s="95"/>
      <c r="T70" s="95"/>
      <c r="U70" s="95"/>
    </row>
    <row r="71" spans="1:21" ht="15.75">
      <c r="A71" s="45"/>
      <c r="B71" s="46"/>
      <c r="C71" s="54"/>
      <c r="D71" s="54"/>
      <c r="E71" s="55"/>
      <c r="F71" s="56"/>
      <c r="G71" s="57"/>
      <c r="H71" s="57"/>
      <c r="I71" s="57"/>
      <c r="J71" s="58"/>
      <c r="K71" s="54"/>
      <c r="L71" s="57"/>
      <c r="M71" s="59"/>
      <c r="N71" s="60"/>
      <c r="O71" s="60"/>
      <c r="P71" s="58"/>
      <c r="Q71" s="71"/>
      <c r="R71" s="71"/>
      <c r="S71" s="95"/>
      <c r="T71" s="95"/>
      <c r="U71" s="95"/>
    </row>
    <row r="72" spans="1:21" ht="15.75">
      <c r="A72" s="45"/>
      <c r="B72" s="46"/>
      <c r="C72" s="54"/>
      <c r="D72" s="54"/>
      <c r="E72" s="55"/>
      <c r="F72" s="56"/>
      <c r="G72" s="57"/>
      <c r="H72" s="57"/>
      <c r="I72" s="57"/>
      <c r="J72" s="58"/>
      <c r="K72" s="54"/>
      <c r="L72" s="57"/>
      <c r="M72" s="59"/>
      <c r="N72" s="60"/>
      <c r="O72" s="60"/>
      <c r="P72" s="58"/>
      <c r="Q72" s="71"/>
      <c r="R72" s="71"/>
      <c r="S72" s="95"/>
      <c r="T72" s="95"/>
      <c r="U72" s="95"/>
    </row>
    <row r="73" spans="1:21" ht="15.75">
      <c r="A73" s="45"/>
      <c r="B73" s="46"/>
      <c r="C73" s="54"/>
      <c r="D73" s="54"/>
      <c r="E73" s="55"/>
      <c r="F73" s="56"/>
      <c r="G73" s="57"/>
      <c r="H73" s="57"/>
      <c r="I73" s="57"/>
      <c r="J73" s="58"/>
      <c r="K73" s="54"/>
      <c r="L73" s="57"/>
      <c r="M73" s="59"/>
      <c r="N73" s="60"/>
      <c r="O73" s="60"/>
      <c r="P73" s="58"/>
      <c r="Q73" s="71"/>
      <c r="R73" s="71"/>
      <c r="S73" s="95"/>
      <c r="T73" s="95"/>
      <c r="U73" s="95"/>
    </row>
    <row r="74" spans="1:21" ht="15.75">
      <c r="A74" s="45"/>
      <c r="B74" s="46"/>
      <c r="C74" s="54"/>
      <c r="D74" s="54"/>
      <c r="E74" s="55"/>
      <c r="F74" s="56"/>
      <c r="G74" s="57"/>
      <c r="H74" s="57"/>
      <c r="I74" s="57"/>
      <c r="J74" s="58"/>
      <c r="K74" s="54"/>
      <c r="L74" s="57"/>
      <c r="M74" s="59"/>
      <c r="N74" s="60"/>
      <c r="O74" s="60"/>
      <c r="P74" s="58"/>
      <c r="Q74" s="71"/>
      <c r="R74" s="71"/>
      <c r="S74" s="95"/>
      <c r="T74" s="95"/>
      <c r="U74" s="95"/>
    </row>
    <row r="75" spans="1:21" ht="15.75">
      <c r="A75" s="45"/>
      <c r="B75" s="46"/>
      <c r="C75" s="54"/>
      <c r="D75" s="54"/>
      <c r="E75" s="55"/>
      <c r="F75" s="56"/>
      <c r="G75" s="57"/>
      <c r="H75" s="57"/>
      <c r="I75" s="57"/>
      <c r="J75" s="58"/>
      <c r="K75" s="54"/>
      <c r="L75" s="57"/>
      <c r="M75" s="59"/>
      <c r="N75" s="60"/>
      <c r="O75" s="60"/>
      <c r="P75" s="58"/>
      <c r="Q75" s="71"/>
      <c r="R75" s="71"/>
      <c r="S75" s="95"/>
      <c r="T75" s="95"/>
      <c r="U75" s="95"/>
    </row>
    <row r="76" spans="1:21" ht="15.75">
      <c r="A76" s="45"/>
      <c r="B76" s="46"/>
      <c r="C76" s="54"/>
      <c r="D76" s="54"/>
      <c r="E76" s="55"/>
      <c r="F76" s="56"/>
      <c r="G76" s="57"/>
      <c r="H76" s="57"/>
      <c r="I76" s="57"/>
      <c r="J76" s="58"/>
      <c r="K76" s="54"/>
      <c r="L76" s="57"/>
      <c r="M76" s="59"/>
      <c r="N76" s="60"/>
      <c r="O76" s="60"/>
      <c r="P76" s="58"/>
      <c r="Q76" s="71"/>
      <c r="R76" s="71"/>
      <c r="S76" s="95"/>
      <c r="T76" s="95"/>
      <c r="U76" s="95"/>
    </row>
    <row r="77" spans="1:21" ht="15.75">
      <c r="A77" s="45"/>
      <c r="B77" s="46"/>
      <c r="C77" s="54"/>
      <c r="D77" s="54"/>
      <c r="E77" s="55"/>
      <c r="F77" s="56"/>
      <c r="G77" s="57"/>
      <c r="H77" s="57"/>
      <c r="I77" s="57"/>
      <c r="J77" s="58"/>
      <c r="K77" s="54"/>
      <c r="L77" s="57"/>
      <c r="M77" s="59"/>
      <c r="N77" s="60"/>
      <c r="O77" s="60"/>
      <c r="P77" s="58"/>
      <c r="Q77" s="71"/>
      <c r="R77" s="71"/>
      <c r="S77" s="95"/>
      <c r="T77" s="95"/>
      <c r="U77" s="95"/>
    </row>
    <row r="78" spans="1:21" ht="15.75">
      <c r="A78" s="45"/>
      <c r="B78" s="46"/>
      <c r="C78" s="54"/>
      <c r="D78" s="54"/>
      <c r="E78" s="55"/>
      <c r="F78" s="56"/>
      <c r="G78" s="57"/>
      <c r="H78" s="57"/>
      <c r="I78" s="57"/>
      <c r="J78" s="58"/>
      <c r="K78" s="54"/>
      <c r="L78" s="57"/>
      <c r="M78" s="59"/>
      <c r="N78" s="60"/>
      <c r="O78" s="60"/>
      <c r="P78" s="58"/>
      <c r="Q78" s="71"/>
      <c r="R78" s="71"/>
      <c r="S78" s="95"/>
      <c r="T78" s="95"/>
      <c r="U78" s="95"/>
    </row>
    <row r="79" spans="1:21" ht="15.75">
      <c r="A79" s="45"/>
      <c r="B79" s="46"/>
      <c r="C79" s="54"/>
      <c r="D79" s="54"/>
      <c r="E79" s="55"/>
      <c r="F79" s="56"/>
      <c r="G79" s="57"/>
      <c r="H79" s="57"/>
      <c r="I79" s="57"/>
      <c r="J79" s="58"/>
      <c r="K79" s="54"/>
      <c r="L79" s="57"/>
      <c r="M79" s="59"/>
      <c r="N79" s="60"/>
      <c r="O79" s="60"/>
      <c r="P79" s="58"/>
      <c r="Q79" s="71"/>
      <c r="R79" s="71"/>
      <c r="S79" s="95"/>
      <c r="T79" s="95"/>
      <c r="U79" s="95"/>
    </row>
    <row r="80" spans="1:21" ht="15.75">
      <c r="A80" s="45"/>
      <c r="B80" s="46"/>
      <c r="C80" s="54"/>
      <c r="D80" s="54"/>
      <c r="E80" s="55"/>
      <c r="F80" s="56"/>
      <c r="G80" s="57"/>
      <c r="H80" s="57"/>
      <c r="I80" s="57"/>
      <c r="J80" s="58"/>
      <c r="K80" s="54"/>
      <c r="L80" s="57"/>
      <c r="M80" s="59"/>
      <c r="N80" s="60"/>
      <c r="O80" s="60"/>
      <c r="P80" s="58"/>
      <c r="Q80" s="71"/>
      <c r="R80" s="71"/>
      <c r="S80" s="95"/>
      <c r="T80" s="95"/>
      <c r="U80" s="95"/>
    </row>
    <row r="81" spans="1:21" ht="15.75">
      <c r="A81" s="45"/>
      <c r="B81" s="46"/>
      <c r="C81" s="54"/>
      <c r="D81" s="54"/>
      <c r="E81" s="55"/>
      <c r="F81" s="56"/>
      <c r="G81" s="57"/>
      <c r="H81" s="57"/>
      <c r="I81" s="57"/>
      <c r="J81" s="58"/>
      <c r="K81" s="54"/>
      <c r="L81" s="57"/>
      <c r="M81" s="59"/>
      <c r="N81" s="60"/>
      <c r="O81" s="60"/>
      <c r="P81" s="58"/>
      <c r="Q81" s="71"/>
      <c r="R81" s="71"/>
      <c r="S81" s="95"/>
      <c r="T81" s="95"/>
      <c r="U81" s="95"/>
    </row>
    <row r="82" spans="1:21" ht="15.75">
      <c r="A82" s="45"/>
      <c r="B82" s="46"/>
      <c r="C82" s="54"/>
      <c r="D82" s="54"/>
      <c r="E82" s="55"/>
      <c r="F82" s="56"/>
      <c r="G82" s="57"/>
      <c r="H82" s="57"/>
      <c r="I82" s="57"/>
      <c r="J82" s="58"/>
      <c r="K82" s="54"/>
      <c r="L82" s="57"/>
      <c r="M82" s="59"/>
      <c r="N82" s="60"/>
      <c r="O82" s="60"/>
      <c r="P82" s="58"/>
      <c r="Q82" s="71"/>
      <c r="R82" s="71"/>
      <c r="S82" s="95"/>
      <c r="T82" s="95"/>
      <c r="U82" s="95"/>
    </row>
    <row r="83" spans="1:21" ht="15.75">
      <c r="A83" s="45"/>
      <c r="B83" s="46"/>
      <c r="C83" s="54"/>
      <c r="D83" s="54"/>
      <c r="E83" s="55"/>
      <c r="F83" s="56"/>
      <c r="G83" s="57"/>
      <c r="H83" s="57"/>
      <c r="I83" s="57"/>
      <c r="J83" s="58"/>
      <c r="K83" s="54"/>
      <c r="L83" s="57"/>
      <c r="M83" s="59"/>
      <c r="N83" s="60"/>
      <c r="O83" s="60"/>
      <c r="P83" s="58"/>
      <c r="Q83" s="71"/>
      <c r="R83" s="71"/>
      <c r="S83" s="95"/>
      <c r="T83" s="95"/>
      <c r="U83" s="95"/>
    </row>
    <row r="84" spans="1:21" ht="15.75">
      <c r="A84" s="45"/>
      <c r="B84" s="46"/>
      <c r="C84" s="54"/>
      <c r="D84" s="54"/>
      <c r="E84" s="55"/>
      <c r="F84" s="56"/>
      <c r="G84" s="57"/>
      <c r="H84" s="57"/>
      <c r="I84" s="57"/>
      <c r="J84" s="58"/>
      <c r="K84" s="54"/>
      <c r="L84" s="57"/>
      <c r="M84" s="59"/>
      <c r="N84" s="60"/>
      <c r="O84" s="60"/>
      <c r="P84" s="58"/>
      <c r="Q84" s="71"/>
      <c r="R84" s="71"/>
      <c r="S84" s="95"/>
      <c r="T84" s="95"/>
      <c r="U84" s="95"/>
    </row>
    <row r="85" spans="1:21" ht="15.75">
      <c r="A85" s="45"/>
      <c r="B85" s="46"/>
      <c r="C85" s="54"/>
      <c r="D85" s="54"/>
      <c r="E85" s="55"/>
      <c r="F85" s="56"/>
      <c r="G85" s="57"/>
      <c r="H85" s="57"/>
      <c r="I85" s="57"/>
      <c r="J85" s="58"/>
      <c r="K85" s="54"/>
      <c r="L85" s="57"/>
      <c r="M85" s="59"/>
      <c r="N85" s="60"/>
      <c r="O85" s="60"/>
      <c r="P85" s="58"/>
      <c r="Q85" s="71"/>
      <c r="R85" s="71"/>
      <c r="S85" s="95"/>
      <c r="T85" s="95"/>
      <c r="U85" s="95"/>
    </row>
    <row r="86" spans="1:21" ht="15.75">
      <c r="A86" s="45"/>
      <c r="B86" s="46"/>
      <c r="C86" s="54"/>
      <c r="D86" s="54"/>
      <c r="E86" s="55"/>
      <c r="F86" s="56"/>
      <c r="G86" s="57"/>
      <c r="H86" s="57"/>
      <c r="I86" s="57"/>
      <c r="J86" s="58"/>
      <c r="K86" s="54"/>
      <c r="L86" s="57"/>
      <c r="M86" s="59"/>
      <c r="N86" s="60"/>
      <c r="O86" s="60"/>
      <c r="P86" s="58"/>
      <c r="Q86" s="71"/>
      <c r="R86" s="71"/>
      <c r="S86" s="95"/>
      <c r="T86" s="95"/>
      <c r="U86" s="95"/>
    </row>
    <row r="87" spans="1:21" ht="15.75">
      <c r="A87" s="45"/>
      <c r="B87" s="46"/>
      <c r="C87" s="54"/>
      <c r="D87" s="54"/>
      <c r="E87" s="55"/>
      <c r="F87" s="56"/>
      <c r="G87" s="57"/>
      <c r="H87" s="57"/>
      <c r="I87" s="57"/>
      <c r="J87" s="58"/>
      <c r="K87" s="54"/>
      <c r="L87" s="57"/>
      <c r="M87" s="59"/>
      <c r="N87" s="60"/>
      <c r="O87" s="60"/>
      <c r="P87" s="58"/>
      <c r="Q87" s="71"/>
      <c r="R87" s="71"/>
      <c r="S87" s="95"/>
      <c r="T87" s="95"/>
      <c r="U87" s="95"/>
    </row>
    <row r="88" spans="1:21" ht="15.75">
      <c r="A88" s="45"/>
      <c r="B88" s="46"/>
      <c r="C88" s="54"/>
      <c r="D88" s="54"/>
      <c r="E88" s="55"/>
      <c r="F88" s="56"/>
      <c r="G88" s="57"/>
      <c r="H88" s="57"/>
      <c r="I88" s="57"/>
      <c r="J88" s="58"/>
      <c r="K88" s="54"/>
      <c r="L88" s="57"/>
      <c r="M88" s="59"/>
      <c r="N88" s="60"/>
      <c r="O88" s="60"/>
      <c r="P88" s="58"/>
      <c r="Q88" s="71"/>
      <c r="R88" s="71"/>
      <c r="S88" s="95"/>
      <c r="T88" s="95"/>
      <c r="U88" s="95"/>
    </row>
    <row r="89" spans="1:21" ht="15.75">
      <c r="A89" s="45"/>
      <c r="B89" s="46"/>
      <c r="C89" s="54"/>
      <c r="D89" s="54"/>
      <c r="E89" s="55"/>
      <c r="F89" s="56"/>
      <c r="G89" s="57"/>
      <c r="H89" s="57"/>
      <c r="I89" s="57"/>
      <c r="J89" s="58"/>
      <c r="K89" s="54"/>
      <c r="L89" s="57"/>
      <c r="M89" s="59"/>
      <c r="N89" s="60"/>
      <c r="O89" s="60"/>
      <c r="P89" s="58"/>
      <c r="Q89" s="71"/>
      <c r="R89" s="71"/>
      <c r="S89" s="95"/>
      <c r="T89" s="95"/>
      <c r="U89" s="95"/>
    </row>
    <row r="90" spans="1:21" ht="15.75">
      <c r="A90" s="45"/>
      <c r="B90" s="46"/>
      <c r="C90" s="54"/>
      <c r="D90" s="54"/>
      <c r="E90" s="55"/>
      <c r="F90" s="56"/>
      <c r="G90" s="57"/>
      <c r="H90" s="57"/>
      <c r="I90" s="57"/>
      <c r="J90" s="58"/>
      <c r="K90" s="54"/>
      <c r="L90" s="57"/>
      <c r="M90" s="59"/>
      <c r="N90" s="60"/>
      <c r="O90" s="60"/>
      <c r="P90" s="58"/>
      <c r="Q90" s="71"/>
      <c r="R90" s="71"/>
      <c r="S90" s="95"/>
      <c r="T90" s="95"/>
      <c r="U90" s="95"/>
    </row>
    <row r="91" spans="1:21" ht="15.75">
      <c r="A91" s="45"/>
      <c r="B91" s="46"/>
      <c r="C91" s="54"/>
      <c r="D91" s="54"/>
      <c r="E91" s="55"/>
      <c r="F91" s="56"/>
      <c r="G91" s="57"/>
      <c r="H91" s="57"/>
      <c r="I91" s="57"/>
      <c r="J91" s="58"/>
      <c r="K91" s="54"/>
      <c r="L91" s="57"/>
      <c r="M91" s="59"/>
      <c r="N91" s="60"/>
      <c r="O91" s="60"/>
      <c r="P91" s="58"/>
      <c r="Q91" s="71"/>
      <c r="R91" s="71"/>
      <c r="S91" s="95"/>
      <c r="T91" s="95"/>
      <c r="U91" s="95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ORHAN ORUCU</cp:lastModifiedBy>
  <cp:lastPrinted>2001-06-27T08:47:31Z</cp:lastPrinted>
  <dcterms:created xsi:type="dcterms:W3CDTF">2001-06-11T15:12:50Z</dcterms:created>
  <dcterms:modified xsi:type="dcterms:W3CDTF">2003-03-15T11:07:29Z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1C471C09">
    <vt:lpwstr/>
  </property>
  <property fmtid="{D5CDD505-2E9C-101B-9397-08002B2CF9AE}" pid="20" name="IVID12391307">
    <vt:lpwstr/>
  </property>
  <property fmtid="{D5CDD505-2E9C-101B-9397-08002B2CF9AE}" pid="21" name="IVID3B6F15E2">
    <vt:lpwstr/>
  </property>
  <property fmtid="{D5CDD505-2E9C-101B-9397-08002B2CF9AE}" pid="22" name="IVID115E1703">
    <vt:lpwstr/>
  </property>
  <property fmtid="{D5CDD505-2E9C-101B-9397-08002B2CF9AE}" pid="23" name="IVIDB235A3C6">
    <vt:lpwstr/>
  </property>
  <property fmtid="{D5CDD505-2E9C-101B-9397-08002B2CF9AE}" pid="24" name="IVID2D6216D6">
    <vt:lpwstr/>
  </property>
  <property fmtid="{D5CDD505-2E9C-101B-9397-08002B2CF9AE}" pid="25" name="IVID403C89F9">
    <vt:lpwstr/>
  </property>
  <property fmtid="{D5CDD505-2E9C-101B-9397-08002B2CF9AE}" pid="26" name="IVID151614D5">
    <vt:lpwstr/>
  </property>
  <property fmtid="{D5CDD505-2E9C-101B-9397-08002B2CF9AE}" pid="27" name="IVID391512E9">
    <vt:lpwstr/>
  </property>
  <property fmtid="{D5CDD505-2E9C-101B-9397-08002B2CF9AE}" pid="28" name="IVID104111F8">
    <vt:lpwstr/>
  </property>
  <property fmtid="{D5CDD505-2E9C-101B-9397-08002B2CF9AE}" pid="29" name="IVID13800FE3">
    <vt:lpwstr/>
  </property>
  <property fmtid="{D5CDD505-2E9C-101B-9397-08002B2CF9AE}" pid="30" name="IVID58719883">
    <vt:lpwstr/>
  </property>
  <property fmtid="{D5CDD505-2E9C-101B-9397-08002B2CF9AE}" pid="31" name="IVID16271305">
    <vt:lpwstr/>
  </property>
  <property fmtid="{D5CDD505-2E9C-101B-9397-08002B2CF9AE}" pid="32" name="IVID54A096FC">
    <vt:lpwstr/>
  </property>
  <property fmtid="{D5CDD505-2E9C-101B-9397-08002B2CF9AE}" pid="33" name="IVID367819CF">
    <vt:lpwstr/>
  </property>
  <property fmtid="{D5CDD505-2E9C-101B-9397-08002B2CF9AE}" pid="34" name="IVID15EE084B">
    <vt:lpwstr/>
  </property>
  <property fmtid="{D5CDD505-2E9C-101B-9397-08002B2CF9AE}" pid="35" name="IVID356217ED">
    <vt:lpwstr/>
  </property>
  <property fmtid="{D5CDD505-2E9C-101B-9397-08002B2CF9AE}" pid="36" name="IVID31441407">
    <vt:lpwstr/>
  </property>
  <property fmtid="{D5CDD505-2E9C-101B-9397-08002B2CF9AE}" pid="37" name="IVID33451303">
    <vt:lpwstr/>
  </property>
  <property fmtid="{D5CDD505-2E9C-101B-9397-08002B2CF9AE}" pid="38" name="IVID106110EF">
    <vt:lpwstr/>
  </property>
  <property fmtid="{D5CDD505-2E9C-101B-9397-08002B2CF9AE}" pid="39" name="IVID381D13DD">
    <vt:lpwstr/>
  </property>
  <property fmtid="{D5CDD505-2E9C-101B-9397-08002B2CF9AE}" pid="40" name="IVID2F441BEB">
    <vt:lpwstr/>
  </property>
  <property fmtid="{D5CDD505-2E9C-101B-9397-08002B2CF9AE}" pid="41" name="IVIDE2B19F1">
    <vt:lpwstr/>
  </property>
  <property fmtid="{D5CDD505-2E9C-101B-9397-08002B2CF9AE}" pid="42" name="IVID311013D9">
    <vt:lpwstr/>
  </property>
  <property fmtid="{D5CDD505-2E9C-101B-9397-08002B2CF9AE}" pid="43" name="IVID353E12D6">
    <vt:lpwstr/>
  </property>
  <property fmtid="{D5CDD505-2E9C-101B-9397-08002B2CF9AE}" pid="44" name="IVID20B5B869">
    <vt:lpwstr/>
  </property>
  <property fmtid="{D5CDD505-2E9C-101B-9397-08002B2CF9AE}" pid="45" name="IVID1E6708EE">
    <vt:lpwstr/>
  </property>
  <property fmtid="{D5CDD505-2E9C-101B-9397-08002B2CF9AE}" pid="46" name="IVID3C271E03">
    <vt:lpwstr/>
  </property>
  <property fmtid="{D5CDD505-2E9C-101B-9397-08002B2CF9AE}" pid="47" name="IVID160813D1">
    <vt:lpwstr/>
  </property>
  <property fmtid="{D5CDD505-2E9C-101B-9397-08002B2CF9AE}" pid="48" name="IVID254C14E8">
    <vt:lpwstr/>
  </property>
</Properties>
</file>